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laura\Documents\Theatre Green Book\"/>
    </mc:Choice>
  </mc:AlternateContent>
  <xr:revisionPtr revIDLastSave="0" documentId="8_{8CB24DB8-ED8C-4E33-A056-D160BE261365}" xr6:coauthVersionLast="47" xr6:coauthVersionMax="47" xr10:uidLastSave="{00000000-0000-0000-0000-000000000000}"/>
  <workbookProtection workbookAlgorithmName="SHA-512" workbookHashValue="xUXASxIWILeId267Fil5E6RTZyuP8zqrAKzlBPsWVhl1jkHv1N6idNVXKoyF1fgo5PW0i94hrJqvT9dvLe6N8A==" workbookSaltValue="V1Tyhg6FPxVyVrWVlFaeTw==" workbookSpinCount="100000" lockStructure="1"/>
  <bookViews>
    <workbookView xWindow="-108" yWindow="-108" windowWidth="23256" windowHeight="12456" tabRatio="792" xr2:uid="{097DFFC3-81E1-4632-9299-5313FEF3FDB3}"/>
  </bookViews>
  <sheets>
    <sheet name="Materials" sheetId="4" r:id="rId1"/>
    <sheet name="Travel" sheetId="18" r:id="rId2"/>
    <sheet name="NOTES" sheetId="12" r:id="rId3"/>
    <sheet name="Score" sheetId="23" state="hidden" r:id="rId4"/>
    <sheet name="Emission factors and lists" sheetId="19" state="hidden" r:id="rId5"/>
  </sheets>
  <externalReferences>
    <externalReference r:id="rId6"/>
    <externalReference r:id="rId7"/>
  </externalReferences>
  <definedNames>
    <definedName name="_ftn3" localSheetId="1">Travel!#REF!</definedName>
    <definedName name="_ftnref1" localSheetId="1">Travel!#REF!</definedName>
    <definedName name="_ftnref2" localSheetId="1">Travel!#REF!</definedName>
    <definedName name="_ftnref3" localSheetId="1">Travel!#REF!</definedName>
    <definedName name="_kostumier" localSheetId="4">'[1]START HERE'!$C$17</definedName>
    <definedName name="_kostumier" localSheetId="1">'[2]START HERE'!$C$17</definedName>
    <definedName name="_kostumier">NOTES!$C$15</definedName>
    <definedName name="_producent" localSheetId="4">'[1]START HERE'!$C$11</definedName>
    <definedName name="_producent" localSheetId="1">'[2]START HERE'!$C$11</definedName>
    <definedName name="_producent">NOTES!$C$9</definedName>
    <definedName name="_produktionsleder" localSheetId="4">'[1]START HERE'!$C$15</definedName>
    <definedName name="_produktionsleder" localSheetId="1">'[2]START HERE'!$C$15</definedName>
    <definedName name="_produktionsleder">NOTES!$C$13</definedName>
    <definedName name="_Ref63266005" localSheetId="1">Travel!#REF!</definedName>
    <definedName name="_sæson" localSheetId="4">'[1]START HERE'!$C$20</definedName>
    <definedName name="_sæson" localSheetId="1">'[2]START HERE'!$C$20</definedName>
    <definedName name="_sæson">NOTES!$C$21</definedName>
    <definedName name="_scenemester" localSheetId="4">'[1]START HERE'!$C$18</definedName>
    <definedName name="_scenemester" localSheetId="1">'[2]START HERE'!$C$18</definedName>
    <definedName name="_scenemester">NOTES!$C$16</definedName>
    <definedName name="All">'Emission factors and lists'!#REF!</definedName>
    <definedName name="Bike">'Emission factors and lists'!$W$3:$W$4</definedName>
    <definedName name="Bus">'Emission factors and lists'!$W$5:$W$11</definedName>
    <definedName name="Car">'Emission factors and lists'!$W$6:$W$10</definedName>
    <definedName name="Costumedesigner" localSheetId="4">'[1]START HERE'!$C$14</definedName>
    <definedName name="Costumedesigner" localSheetId="1">'[2]START HERE'!$C$14</definedName>
    <definedName name="Costumedesigner">NOTES!$C$12</definedName>
    <definedName name="Designer" localSheetId="4">'[1]START HERE'!$C$13</definedName>
    <definedName name="Designer" localSheetId="1">'[2]START HERE'!$C$13</definedName>
    <definedName name="Designer">NOTES!$C$11</definedName>
    <definedName name="Director" localSheetId="4">'[1]START HERE'!$C$12</definedName>
    <definedName name="Director" localSheetId="1">'[2]START HERE'!$C$12</definedName>
    <definedName name="Director">NOTES!$C$10</definedName>
    <definedName name="Ferry">'Emission factors and lists'!$W$18:$W$19</definedName>
    <definedName name="Forestillingsnummer" localSheetId="4">'[1]START HERE'!$C$7</definedName>
    <definedName name="Forestillingsnummer" localSheetId="1">'[2]START HERE'!$C$7</definedName>
    <definedName name="Forestillingsnummer">NOTES!#REF!</definedName>
    <definedName name="Forestillingstitel" localSheetId="4">'[1]START HERE'!$C$8</definedName>
    <definedName name="Forestillingstitel" localSheetId="1">'[2]START HERE'!$C$8</definedName>
    <definedName name="Forestillingstitel">NOTES!#REF!</definedName>
    <definedName name="KUNSTART" localSheetId="4">'[1]START HERE'!$C$9</definedName>
    <definedName name="KUNSTART" localSheetId="1">'[2]START HERE'!$C$9</definedName>
    <definedName name="KUNSTART">NOTES!$C$7</definedName>
    <definedName name="Lighting_lead">NOTES!$C$18</definedName>
    <definedName name="Plane">'Emission factors and lists'!$W$12:$W$17</definedName>
    <definedName name="_xlnm.Print_Area" localSheetId="1">Travel!#REF!</definedName>
    <definedName name="Producent">NOTES!$C$9</definedName>
    <definedName name="producer" localSheetId="4">'[1]START HERE'!$C$11</definedName>
    <definedName name="producer" localSheetId="1">'[2]START HERE'!$C$11</definedName>
    <definedName name="producer">NOTES!$C$9</definedName>
    <definedName name="Produktionsleder" localSheetId="4">'[1]START HERE'!$C$15</definedName>
    <definedName name="Produktionsleder" localSheetId="1">'[2]START HERE'!$C$15</definedName>
    <definedName name="Produktionsleder">NOTES!$C$13</definedName>
    <definedName name="sæson" localSheetId="4">'[1]START HERE'!$C$20</definedName>
    <definedName name="sæson" localSheetId="1">'[2]START HERE'!$C$20</definedName>
    <definedName name="sæson">NOTES!$C$21</definedName>
    <definedName name="Scenemester">NOTES!$C$16</definedName>
    <definedName name="Sound_lead">NOTES!$C$19</definedName>
    <definedName name="TARGET" localSheetId="4">'[1]START HERE'!$C$22</definedName>
    <definedName name="TARGET" localSheetId="1">'[2]START HERE'!$C$22</definedName>
    <definedName name="TARGET">NOTES!#REF!</definedName>
    <definedName name="Taxi">'Emission factors and lists'!$W$21</definedName>
    <definedName name="Technical_lead">NOTES!$C$17</definedName>
    <definedName name="Train">'Emission factors and lists'!$W$22:$W$24</definedName>
    <definedName name="Van">'Emission factors and lists'!$W$25:$W$28</definedName>
    <definedName name="Workshoplead" localSheetId="4">'[1]START HERE'!$C$16</definedName>
    <definedName name="Workshoplead" localSheetId="1">'[2]START HERE'!$C$16</definedName>
    <definedName name="Workshoplead">NOTES!$C$14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20" i="18" l="1"/>
  <c r="K20" i="18" s="1"/>
  <c r="J37" i="18" l="1"/>
  <c r="J38" i="18"/>
  <c r="J39" i="18"/>
  <c r="J40" i="18"/>
  <c r="J41" i="18"/>
  <c r="J42" i="18"/>
  <c r="J43" i="18"/>
  <c r="J44" i="18"/>
  <c r="J45" i="18"/>
  <c r="J46" i="18"/>
  <c r="J47" i="18"/>
  <c r="J48" i="18"/>
  <c r="J49" i="18"/>
  <c r="J50" i="18"/>
  <c r="J51" i="18"/>
  <c r="J52" i="18"/>
  <c r="J53" i="18"/>
  <c r="J54" i="18"/>
  <c r="J55" i="18"/>
  <c r="J36" i="18"/>
  <c r="J11" i="18"/>
  <c r="J12" i="18"/>
  <c r="J13" i="18"/>
  <c r="J14" i="18"/>
  <c r="J15" i="18"/>
  <c r="J16" i="18"/>
  <c r="J17" i="18"/>
  <c r="J18" i="18"/>
  <c r="J19" i="18"/>
  <c r="J21" i="18"/>
  <c r="J22" i="18"/>
  <c r="J23" i="18"/>
  <c r="J24" i="18"/>
  <c r="J25" i="18"/>
  <c r="J26" i="18"/>
  <c r="J27" i="18"/>
  <c r="J28" i="18"/>
  <c r="J29" i="18"/>
  <c r="J10" i="18"/>
  <c r="C5" i="18"/>
  <c r="C4" i="18"/>
  <c r="B22" i="12"/>
  <c r="L13" i="4"/>
  <c r="L14" i="4"/>
  <c r="L15" i="4"/>
  <c r="L16" i="4"/>
  <c r="L17" i="4"/>
  <c r="L18" i="4"/>
  <c r="L19" i="4"/>
  <c r="L20" i="4"/>
  <c r="L21" i="4"/>
  <c r="L22" i="4"/>
  <c r="L23" i="4"/>
  <c r="L24" i="4"/>
  <c r="L25" i="4"/>
  <c r="L26" i="4"/>
  <c r="L27" i="4"/>
  <c r="L28" i="4"/>
  <c r="L29" i="4"/>
  <c r="L30" i="4"/>
  <c r="L31" i="4"/>
  <c r="L32" i="4"/>
  <c r="L33" i="4"/>
  <c r="L34" i="4"/>
  <c r="L35" i="4"/>
  <c r="L36" i="4"/>
  <c r="L37" i="4"/>
  <c r="L38" i="4"/>
  <c r="L39" i="4"/>
  <c r="L40" i="4"/>
  <c r="L41" i="4"/>
  <c r="L42" i="4"/>
  <c r="L43" i="4"/>
  <c r="L44" i="4"/>
  <c r="L45" i="4"/>
  <c r="L46" i="4"/>
  <c r="I18" i="4"/>
  <c r="I14" i="4"/>
  <c r="I15" i="4"/>
  <c r="I16" i="4"/>
  <c r="I17" i="4"/>
  <c r="I19" i="4"/>
  <c r="I20" i="4"/>
  <c r="I21" i="4"/>
  <c r="I22" i="4"/>
  <c r="I23" i="4"/>
  <c r="I24" i="4"/>
  <c r="I25" i="4"/>
  <c r="I26" i="4"/>
  <c r="I27" i="4"/>
  <c r="I28" i="4"/>
  <c r="I29" i="4"/>
  <c r="I30" i="4"/>
  <c r="I31" i="4"/>
  <c r="I32" i="4"/>
  <c r="I33" i="4"/>
  <c r="I34" i="4"/>
  <c r="I35" i="4"/>
  <c r="I36" i="4"/>
  <c r="I37" i="4"/>
  <c r="I38" i="4"/>
  <c r="I39" i="4"/>
  <c r="I40" i="4"/>
  <c r="I41" i="4"/>
  <c r="I42" i="4"/>
  <c r="I43" i="4"/>
  <c r="I44" i="4"/>
  <c r="I45" i="4"/>
  <c r="I46" i="4"/>
  <c r="O25" i="4"/>
  <c r="O24" i="4"/>
  <c r="O23" i="4"/>
  <c r="O22" i="4"/>
  <c r="O21" i="4"/>
  <c r="O20" i="4"/>
  <c r="O19" i="4"/>
  <c r="O34" i="4"/>
  <c r="O33" i="4"/>
  <c r="O32" i="4"/>
  <c r="O31" i="4"/>
  <c r="O30" i="4"/>
  <c r="O29" i="4"/>
  <c r="O28" i="4"/>
  <c r="O27" i="4"/>
  <c r="O17" i="4"/>
  <c r="I13" i="4"/>
  <c r="B51" i="12"/>
  <c r="B52" i="12"/>
  <c r="B53" i="12"/>
  <c r="B54" i="12"/>
  <c r="B55" i="12"/>
  <c r="B56" i="12"/>
  <c r="B57" i="12"/>
  <c r="B58" i="12"/>
  <c r="B59" i="12"/>
  <c r="B60" i="12"/>
  <c r="B61" i="12"/>
  <c r="B62" i="12"/>
  <c r="B63" i="12"/>
  <c r="B64" i="12"/>
  <c r="B65" i="12"/>
  <c r="B66" i="12"/>
  <c r="B67" i="12"/>
  <c r="B68" i="12"/>
  <c r="B69" i="12"/>
  <c r="B50" i="12"/>
  <c r="N16" i="18"/>
  <c r="N17" i="18"/>
  <c r="N18" i="18"/>
  <c r="N19" i="18"/>
  <c r="N12" i="18"/>
  <c r="N13" i="18"/>
  <c r="N14" i="18"/>
  <c r="N15" i="18"/>
  <c r="N11" i="18"/>
  <c r="E35" i="18"/>
  <c r="F9" i="18"/>
  <c r="AT2" i="19"/>
  <c r="AS2" i="19"/>
  <c r="AT3" i="19"/>
  <c r="AT4" i="19"/>
  <c r="AT5" i="19"/>
  <c r="AT6" i="19"/>
  <c r="AT7" i="19"/>
  <c r="AT8" i="19"/>
  <c r="AT9" i="19"/>
  <c r="AT10" i="19"/>
  <c r="AS4" i="19"/>
  <c r="AS5" i="19"/>
  <c r="AS6" i="19"/>
  <c r="AS7" i="19"/>
  <c r="AS8" i="19"/>
  <c r="AS9" i="19"/>
  <c r="AS10" i="19"/>
  <c r="AS3" i="19"/>
  <c r="AC1068" i="19"/>
  <c r="AC1056" i="19"/>
  <c r="AC1044" i="19"/>
  <c r="AC1032" i="19"/>
  <c r="AC1020" i="19"/>
  <c r="AC1008" i="19"/>
  <c r="AC996" i="19"/>
  <c r="AC984" i="19"/>
  <c r="AC972" i="19"/>
  <c r="AC960" i="19"/>
  <c r="AC948" i="19"/>
  <c r="AC936" i="19"/>
  <c r="AC924" i="19"/>
  <c r="AC912" i="19"/>
  <c r="AC891" i="19"/>
  <c r="AC879" i="19"/>
  <c r="AC871" i="19"/>
  <c r="AC835" i="19"/>
  <c r="AC831" i="19"/>
  <c r="AC819" i="19"/>
  <c r="AC811" i="19"/>
  <c r="AC775" i="19"/>
  <c r="AC771" i="19"/>
  <c r="AC747" i="19"/>
  <c r="AC739" i="19"/>
  <c r="AC812" i="19"/>
  <c r="AC814" i="19"/>
  <c r="AC583" i="19"/>
  <c r="AC475" i="19"/>
  <c r="AC476" i="19"/>
  <c r="AC477" i="19"/>
  <c r="AC478" i="19"/>
  <c r="AC479" i="19"/>
  <c r="AC480" i="19"/>
  <c r="AC481" i="19"/>
  <c r="AC482" i="19"/>
  <c r="AC483" i="19"/>
  <c r="AC484" i="19"/>
  <c r="AC485" i="19"/>
  <c r="AC486" i="19"/>
  <c r="AC487" i="19"/>
  <c r="AC488" i="19"/>
  <c r="AC489" i="19"/>
  <c r="AC490" i="19"/>
  <c r="AC491" i="19"/>
  <c r="AC492" i="19"/>
  <c r="AC493" i="19"/>
  <c r="AC494" i="19"/>
  <c r="AC495" i="19"/>
  <c r="AC496" i="19"/>
  <c r="AC497" i="19"/>
  <c r="AC498" i="19"/>
  <c r="AC499" i="19"/>
  <c r="AC500" i="19"/>
  <c r="AC501" i="19"/>
  <c r="AC502" i="19"/>
  <c r="AC503" i="19"/>
  <c r="AC504" i="19"/>
  <c r="AC505" i="19"/>
  <c r="AC506" i="19"/>
  <c r="AC507" i="19"/>
  <c r="AC508" i="19"/>
  <c r="AC509" i="19"/>
  <c r="AC510" i="19"/>
  <c r="AC511" i="19"/>
  <c r="AC512" i="19"/>
  <c r="AC513" i="19"/>
  <c r="AC514" i="19"/>
  <c r="AC515" i="19"/>
  <c r="AC516" i="19"/>
  <c r="AC517" i="19"/>
  <c r="AC518" i="19"/>
  <c r="AC519" i="19"/>
  <c r="AC520" i="19"/>
  <c r="AC521" i="19"/>
  <c r="AC522" i="19"/>
  <c r="AC523" i="19"/>
  <c r="AC524" i="19"/>
  <c r="AC525" i="19"/>
  <c r="AC526" i="19"/>
  <c r="AC527" i="19"/>
  <c r="AC528" i="19"/>
  <c r="AC529" i="19"/>
  <c r="AC530" i="19"/>
  <c r="AC531" i="19"/>
  <c r="AC532" i="19"/>
  <c r="AC533" i="19"/>
  <c r="AC534" i="19"/>
  <c r="AC535" i="19"/>
  <c r="AC536" i="19"/>
  <c r="AC537" i="19"/>
  <c r="AC538" i="19"/>
  <c r="AC539" i="19"/>
  <c r="AC540" i="19"/>
  <c r="AC541" i="19"/>
  <c r="AC542" i="19"/>
  <c r="AC543" i="19"/>
  <c r="AC544" i="19"/>
  <c r="AC545" i="19"/>
  <c r="AC546" i="19"/>
  <c r="AC547" i="19"/>
  <c r="AC548" i="19"/>
  <c r="AC549" i="19"/>
  <c r="AC550" i="19"/>
  <c r="AC551" i="19"/>
  <c r="AC552" i="19"/>
  <c r="AC553" i="19"/>
  <c r="AC554" i="19"/>
  <c r="AC555" i="19"/>
  <c r="AC556" i="19"/>
  <c r="AC557" i="19"/>
  <c r="AC558" i="19"/>
  <c r="AC559" i="19"/>
  <c r="AC560" i="19"/>
  <c r="AB1077" i="19"/>
  <c r="AB1076" i="19"/>
  <c r="AB1075" i="19"/>
  <c r="AB1074" i="19"/>
  <c r="AB1073" i="19"/>
  <c r="AB1072" i="19"/>
  <c r="AB1071" i="19"/>
  <c r="AB1070" i="19"/>
  <c r="AB1069" i="19"/>
  <c r="AB1068" i="19"/>
  <c r="AB1067" i="19"/>
  <c r="AB1066" i="19"/>
  <c r="AB1065" i="19"/>
  <c r="AB1064" i="19"/>
  <c r="AB1063" i="19"/>
  <c r="AB1062" i="19"/>
  <c r="AB1061" i="19"/>
  <c r="AB1060" i="19"/>
  <c r="AB1059" i="19"/>
  <c r="AB1058" i="19"/>
  <c r="AB1057" i="19"/>
  <c r="AB1056" i="19"/>
  <c r="AB1055" i="19"/>
  <c r="AB1054" i="19"/>
  <c r="AB1053" i="19"/>
  <c r="AB1052" i="19"/>
  <c r="AB1051" i="19"/>
  <c r="AB1050" i="19"/>
  <c r="AB1049" i="19"/>
  <c r="AB1048" i="19"/>
  <c r="AB1047" i="19"/>
  <c r="AB1046" i="19"/>
  <c r="AB1045" i="19"/>
  <c r="AB1044" i="19"/>
  <c r="AB1043" i="19"/>
  <c r="AB1042" i="19"/>
  <c r="AB1041" i="19"/>
  <c r="AB1040" i="19"/>
  <c r="AB1039" i="19"/>
  <c r="AB1038" i="19"/>
  <c r="AB1037" i="19"/>
  <c r="AB1036" i="19"/>
  <c r="AB1035" i="19"/>
  <c r="AB1034" i="19"/>
  <c r="AB1033" i="19"/>
  <c r="AB1032" i="19"/>
  <c r="AB1031" i="19"/>
  <c r="AB1030" i="19"/>
  <c r="AB1029" i="19"/>
  <c r="AB1028" i="19"/>
  <c r="AB1027" i="19"/>
  <c r="AB1026" i="19"/>
  <c r="AB1025" i="19"/>
  <c r="AB1024" i="19"/>
  <c r="AB1023" i="19"/>
  <c r="AB1022" i="19"/>
  <c r="AB1021" i="19"/>
  <c r="AB1020" i="19"/>
  <c r="AB1019" i="19"/>
  <c r="AB1018" i="19"/>
  <c r="AB1017" i="19"/>
  <c r="AB1016" i="19"/>
  <c r="AB1015" i="19"/>
  <c r="AB1014" i="19"/>
  <c r="AB1013" i="19"/>
  <c r="AB1012" i="19"/>
  <c r="AB1011" i="19"/>
  <c r="AB1010" i="19"/>
  <c r="AB1009" i="19"/>
  <c r="AB1008" i="19"/>
  <c r="AB1007" i="19"/>
  <c r="AB1006" i="19"/>
  <c r="AB1005" i="19"/>
  <c r="AB1004" i="19"/>
  <c r="AB1003" i="19"/>
  <c r="AB1002" i="19"/>
  <c r="AB1001" i="19"/>
  <c r="AB1000" i="19"/>
  <c r="AB999" i="19"/>
  <c r="AB998" i="19"/>
  <c r="AB997" i="19"/>
  <c r="AB996" i="19"/>
  <c r="AB995" i="19"/>
  <c r="AB994" i="19"/>
  <c r="AB993" i="19"/>
  <c r="AB992" i="19"/>
  <c r="AB991" i="19"/>
  <c r="AB990" i="19"/>
  <c r="AB989" i="19"/>
  <c r="AB988" i="19"/>
  <c r="AB987" i="19"/>
  <c r="AB986" i="19"/>
  <c r="AB985" i="19"/>
  <c r="AB984" i="19"/>
  <c r="AB983" i="19"/>
  <c r="AB982" i="19"/>
  <c r="AB981" i="19"/>
  <c r="AB980" i="19"/>
  <c r="AB979" i="19"/>
  <c r="AB978" i="19"/>
  <c r="AB977" i="19"/>
  <c r="AB976" i="19"/>
  <c r="AB975" i="19"/>
  <c r="AB974" i="19"/>
  <c r="AB973" i="19"/>
  <c r="AB972" i="19"/>
  <c r="AB971" i="19"/>
  <c r="AB970" i="19"/>
  <c r="AB969" i="19"/>
  <c r="AB968" i="19"/>
  <c r="AB967" i="19"/>
  <c r="AB966" i="19"/>
  <c r="AB965" i="19"/>
  <c r="AB964" i="19"/>
  <c r="AB963" i="19"/>
  <c r="AB962" i="19"/>
  <c r="AB961" i="19"/>
  <c r="AB960" i="19"/>
  <c r="AB959" i="19"/>
  <c r="AB958" i="19"/>
  <c r="AB957" i="19"/>
  <c r="AB956" i="19"/>
  <c r="AB955" i="19"/>
  <c r="AB954" i="19"/>
  <c r="AB953" i="19"/>
  <c r="AB952" i="19"/>
  <c r="AB951" i="19"/>
  <c r="AB950" i="19"/>
  <c r="AB949" i="19"/>
  <c r="AB948" i="19"/>
  <c r="AB947" i="19"/>
  <c r="AB946" i="19"/>
  <c r="AB945" i="19"/>
  <c r="AB944" i="19"/>
  <c r="AB943" i="19"/>
  <c r="AB942" i="19"/>
  <c r="AB941" i="19"/>
  <c r="AB940" i="19"/>
  <c r="AB939" i="19"/>
  <c r="AB938" i="19"/>
  <c r="AB937" i="19"/>
  <c r="AB936" i="19"/>
  <c r="AB935" i="19"/>
  <c r="AB934" i="19"/>
  <c r="AB933" i="19"/>
  <c r="AB932" i="19"/>
  <c r="AB931" i="19"/>
  <c r="AB930" i="19"/>
  <c r="AB929" i="19"/>
  <c r="AB928" i="19"/>
  <c r="AB927" i="19"/>
  <c r="AB926" i="19"/>
  <c r="AB925" i="19"/>
  <c r="AB924" i="19"/>
  <c r="AB923" i="19"/>
  <c r="AB922" i="19"/>
  <c r="AB921" i="19"/>
  <c r="AB920" i="19"/>
  <c r="AB919" i="19"/>
  <c r="AB918" i="19"/>
  <c r="AB917" i="19"/>
  <c r="AB916" i="19"/>
  <c r="AB915" i="19"/>
  <c r="AB914" i="19"/>
  <c r="AB913" i="19"/>
  <c r="AB912" i="19"/>
  <c r="AB911" i="19"/>
  <c r="AB910" i="19"/>
  <c r="AB909" i="19"/>
  <c r="AB908" i="19"/>
  <c r="AB907" i="19"/>
  <c r="AB906" i="19"/>
  <c r="AB1119" i="19"/>
  <c r="AB1118" i="19"/>
  <c r="AB1117" i="19"/>
  <c r="AB1116" i="19"/>
  <c r="AB1115" i="19"/>
  <c r="AB1114" i="19"/>
  <c r="AB1113" i="19"/>
  <c r="AB1112" i="19"/>
  <c r="AB1111" i="19"/>
  <c r="AB1110" i="19"/>
  <c r="AB1109" i="19"/>
  <c r="AB1108" i="19"/>
  <c r="AB1107" i="19"/>
  <c r="AB1106" i="19"/>
  <c r="AB1105" i="19"/>
  <c r="AB1104" i="19"/>
  <c r="AB1103" i="19"/>
  <c r="AB1102" i="19"/>
  <c r="AB1101" i="19"/>
  <c r="AB1100" i="19"/>
  <c r="AB1099" i="19"/>
  <c r="AB1098" i="19"/>
  <c r="AB1097" i="19"/>
  <c r="AB1096" i="19"/>
  <c r="AB1095" i="19"/>
  <c r="AB1094" i="19"/>
  <c r="AB1093" i="19"/>
  <c r="AB1092" i="19"/>
  <c r="AB1091" i="19"/>
  <c r="AB1090" i="19"/>
  <c r="AB1089" i="19"/>
  <c r="AB1088" i="19"/>
  <c r="AB1087" i="19"/>
  <c r="AB1086" i="19"/>
  <c r="AB1085" i="19"/>
  <c r="AB1084" i="19"/>
  <c r="AB1083" i="19"/>
  <c r="AB1082" i="19"/>
  <c r="AB1081" i="19"/>
  <c r="AB1080" i="19"/>
  <c r="AB1079" i="19"/>
  <c r="AB1078" i="19"/>
  <c r="AB905" i="19"/>
  <c r="AB904" i="19"/>
  <c r="AB903" i="19"/>
  <c r="AB902" i="19"/>
  <c r="AB901" i="19"/>
  <c r="AB900" i="19"/>
  <c r="AB899" i="19"/>
  <c r="AB898" i="19"/>
  <c r="AB897" i="19"/>
  <c r="AB896" i="19"/>
  <c r="AB895" i="19"/>
  <c r="AB894" i="19"/>
  <c r="AB893" i="19"/>
  <c r="AB892" i="19"/>
  <c r="AB891" i="19"/>
  <c r="AB890" i="19"/>
  <c r="AB889" i="19"/>
  <c r="AB888" i="19"/>
  <c r="AB887" i="19"/>
  <c r="AB886" i="19"/>
  <c r="AB885" i="19"/>
  <c r="AB884" i="19"/>
  <c r="AB883" i="19"/>
  <c r="AB882" i="19"/>
  <c r="AB881" i="19"/>
  <c r="AB880" i="19"/>
  <c r="AB879" i="19"/>
  <c r="AB878" i="19"/>
  <c r="AB877" i="19"/>
  <c r="AB876" i="19"/>
  <c r="AB875" i="19"/>
  <c r="AB874" i="19"/>
  <c r="AB873" i="19"/>
  <c r="AB872" i="19"/>
  <c r="AB871" i="19"/>
  <c r="AB870" i="19"/>
  <c r="AB869" i="19"/>
  <c r="AB868" i="19"/>
  <c r="AB867" i="19"/>
  <c r="AB866" i="19"/>
  <c r="AB865" i="19"/>
  <c r="AB864" i="19"/>
  <c r="AB863" i="19"/>
  <c r="AB862" i="19"/>
  <c r="AB861" i="19"/>
  <c r="AB860" i="19"/>
  <c r="AB859" i="19"/>
  <c r="AB858" i="19"/>
  <c r="AB857" i="19"/>
  <c r="AB856" i="19"/>
  <c r="AB855" i="19"/>
  <c r="AB854" i="19"/>
  <c r="AB853" i="19"/>
  <c r="AB852" i="19"/>
  <c r="AB851" i="19"/>
  <c r="AB850" i="19"/>
  <c r="AB849" i="19"/>
  <c r="AB848" i="19"/>
  <c r="AB847" i="19"/>
  <c r="AB846" i="19"/>
  <c r="AB845" i="19"/>
  <c r="AB844" i="19"/>
  <c r="AB843" i="19"/>
  <c r="AB842" i="19"/>
  <c r="AB841" i="19"/>
  <c r="AB840" i="19"/>
  <c r="AB839" i="19"/>
  <c r="AB838" i="19"/>
  <c r="AB837" i="19"/>
  <c r="AB836" i="19"/>
  <c r="AB835" i="19"/>
  <c r="AB834" i="19"/>
  <c r="AB833" i="19"/>
  <c r="AB832" i="19"/>
  <c r="AB831" i="19"/>
  <c r="AB830" i="19"/>
  <c r="AB829" i="19"/>
  <c r="AB828" i="19"/>
  <c r="AB827" i="19"/>
  <c r="AB826" i="19"/>
  <c r="AB825" i="19"/>
  <c r="AB824" i="19"/>
  <c r="AB823" i="19"/>
  <c r="AB822" i="19"/>
  <c r="AB821" i="19"/>
  <c r="AB820" i="19"/>
  <c r="AB819" i="19"/>
  <c r="AB818" i="19"/>
  <c r="AB817" i="19"/>
  <c r="AB816" i="19"/>
  <c r="AB815" i="19"/>
  <c r="AB814" i="19"/>
  <c r="AB813" i="19"/>
  <c r="AB812" i="19"/>
  <c r="AB811" i="19"/>
  <c r="AB810" i="19"/>
  <c r="AB809" i="19"/>
  <c r="AB808" i="19"/>
  <c r="AB807" i="19"/>
  <c r="AB806" i="19"/>
  <c r="AB805" i="19"/>
  <c r="AB804" i="19"/>
  <c r="AB803" i="19"/>
  <c r="AB802" i="19"/>
  <c r="AB801" i="19"/>
  <c r="AB800" i="19"/>
  <c r="AB799" i="19"/>
  <c r="AB798" i="19"/>
  <c r="AB797" i="19"/>
  <c r="AB796" i="19"/>
  <c r="AB795" i="19"/>
  <c r="AB794" i="19"/>
  <c r="AB793" i="19"/>
  <c r="AB792" i="19"/>
  <c r="AB791" i="19"/>
  <c r="AB790" i="19"/>
  <c r="AB789" i="19"/>
  <c r="AB788" i="19"/>
  <c r="AB787" i="19"/>
  <c r="AB786" i="19"/>
  <c r="AB785" i="19"/>
  <c r="AB784" i="19"/>
  <c r="AB783" i="19"/>
  <c r="AB782" i="19"/>
  <c r="AB781" i="19"/>
  <c r="AB780" i="19"/>
  <c r="AB779" i="19"/>
  <c r="AB778" i="19"/>
  <c r="AB777" i="19"/>
  <c r="AB776" i="19"/>
  <c r="AB775" i="19"/>
  <c r="AB774" i="19"/>
  <c r="AB773" i="19"/>
  <c r="AB772" i="19"/>
  <c r="AB771" i="19"/>
  <c r="AB770" i="19"/>
  <c r="AB769" i="19"/>
  <c r="AB768" i="19"/>
  <c r="AB767" i="19"/>
  <c r="AB766" i="19"/>
  <c r="AB765" i="19"/>
  <c r="AB764" i="19"/>
  <c r="AB763" i="19"/>
  <c r="AB762" i="19"/>
  <c r="AB761" i="19"/>
  <c r="AB760" i="19"/>
  <c r="AB759" i="19"/>
  <c r="AB758" i="19"/>
  <c r="AB757" i="19"/>
  <c r="AB756" i="19"/>
  <c r="AB755" i="19"/>
  <c r="AB754" i="19"/>
  <c r="AB753" i="19"/>
  <c r="AB752" i="19"/>
  <c r="AB751" i="19"/>
  <c r="AB750" i="19"/>
  <c r="AB749" i="19"/>
  <c r="AB748" i="19"/>
  <c r="AB747" i="19"/>
  <c r="AB746" i="19"/>
  <c r="AB745" i="19"/>
  <c r="AB744" i="19"/>
  <c r="AB743" i="19"/>
  <c r="AB742" i="19"/>
  <c r="AB741" i="19"/>
  <c r="AB740" i="19"/>
  <c r="AB739" i="19"/>
  <c r="AB738" i="19"/>
  <c r="AB737" i="19"/>
  <c r="AB736" i="19"/>
  <c r="AB735" i="19"/>
  <c r="AB734" i="19"/>
  <c r="AB733" i="19"/>
  <c r="AB732" i="19"/>
  <c r="AB731" i="19"/>
  <c r="AB730" i="19"/>
  <c r="AB729" i="19"/>
  <c r="AB728" i="19"/>
  <c r="AB727" i="19"/>
  <c r="AB726" i="19"/>
  <c r="AB725" i="19"/>
  <c r="AB724" i="19"/>
  <c r="AB723" i="19"/>
  <c r="AB722" i="19"/>
  <c r="AB721" i="19"/>
  <c r="AB720" i="19"/>
  <c r="AB719" i="19"/>
  <c r="AB718" i="19"/>
  <c r="AB717" i="19"/>
  <c r="AB716" i="19"/>
  <c r="AB715" i="19"/>
  <c r="AB714" i="19"/>
  <c r="AB713" i="19"/>
  <c r="AB712" i="19"/>
  <c r="AB711" i="19"/>
  <c r="AB710" i="19"/>
  <c r="AB709" i="19"/>
  <c r="AB708" i="19"/>
  <c r="AB707" i="19"/>
  <c r="AB706" i="19"/>
  <c r="AB705" i="19"/>
  <c r="AB704" i="19"/>
  <c r="AB703" i="19"/>
  <c r="AB702" i="19"/>
  <c r="AB701" i="19"/>
  <c r="AB700" i="19"/>
  <c r="AB699" i="19"/>
  <c r="AB698" i="19"/>
  <c r="AB697" i="19"/>
  <c r="AB696" i="19"/>
  <c r="AB695" i="19"/>
  <c r="AB694" i="19"/>
  <c r="AB693" i="19"/>
  <c r="AB692" i="19"/>
  <c r="AB691" i="19"/>
  <c r="AB690" i="19"/>
  <c r="AB689" i="19"/>
  <c r="AB688" i="19"/>
  <c r="AB687" i="19"/>
  <c r="AB686" i="19"/>
  <c r="AB685" i="19"/>
  <c r="AB684" i="19"/>
  <c r="AB683" i="19"/>
  <c r="AB682" i="19"/>
  <c r="AB681" i="19"/>
  <c r="AB680" i="19"/>
  <c r="AB679" i="19"/>
  <c r="AB678" i="19"/>
  <c r="AB677" i="19"/>
  <c r="AB676" i="19"/>
  <c r="AB675" i="19"/>
  <c r="AB674" i="19"/>
  <c r="AB673" i="19"/>
  <c r="AB672" i="19"/>
  <c r="AB671" i="19"/>
  <c r="AB670" i="19"/>
  <c r="AB669" i="19"/>
  <c r="AB668" i="19"/>
  <c r="AB667" i="19"/>
  <c r="AB666" i="19"/>
  <c r="AB665" i="19"/>
  <c r="AB664" i="19"/>
  <c r="AB663" i="19"/>
  <c r="AB662" i="19"/>
  <c r="AB661" i="19"/>
  <c r="AB660" i="19"/>
  <c r="AB659" i="19"/>
  <c r="AB658" i="19"/>
  <c r="AB657" i="19"/>
  <c r="AB656" i="19"/>
  <c r="AB655" i="19"/>
  <c r="AB654" i="19"/>
  <c r="AB653" i="19"/>
  <c r="AB652" i="19"/>
  <c r="AB651" i="19"/>
  <c r="AB650" i="19"/>
  <c r="AB649" i="19"/>
  <c r="AB648" i="19"/>
  <c r="AB647" i="19"/>
  <c r="AB646" i="19"/>
  <c r="AB645" i="19"/>
  <c r="AB644" i="19"/>
  <c r="AB643" i="19"/>
  <c r="AB642" i="19"/>
  <c r="AB641" i="19"/>
  <c r="AB640" i="19"/>
  <c r="AB639" i="19"/>
  <c r="AB638" i="19"/>
  <c r="AB637" i="19"/>
  <c r="AB636" i="19"/>
  <c r="AB635" i="19"/>
  <c r="AB634" i="19"/>
  <c r="AB633" i="19"/>
  <c r="AB632" i="19"/>
  <c r="AB631" i="19"/>
  <c r="AB630" i="19"/>
  <c r="AB629" i="19"/>
  <c r="AB628" i="19"/>
  <c r="AB627" i="19"/>
  <c r="AB626" i="19"/>
  <c r="AB625" i="19"/>
  <c r="AB624" i="19"/>
  <c r="AB623" i="19"/>
  <c r="AB622" i="19"/>
  <c r="AB621" i="19"/>
  <c r="AB620" i="19"/>
  <c r="AB619" i="19"/>
  <c r="AB618" i="19"/>
  <c r="AB617" i="19"/>
  <c r="AB616" i="19"/>
  <c r="AB615" i="19"/>
  <c r="AB614" i="19"/>
  <c r="AB613" i="19"/>
  <c r="AB612" i="19"/>
  <c r="AB611" i="19"/>
  <c r="AB610" i="19"/>
  <c r="AB609" i="19"/>
  <c r="AB608" i="19"/>
  <c r="AB607" i="19"/>
  <c r="AB606" i="19"/>
  <c r="AB605" i="19"/>
  <c r="AB604" i="19"/>
  <c r="AB603" i="19"/>
  <c r="AB602" i="19"/>
  <c r="AB601" i="19"/>
  <c r="AB600" i="19"/>
  <c r="AB599" i="19"/>
  <c r="AB598" i="19"/>
  <c r="AB597" i="19"/>
  <c r="AB596" i="19"/>
  <c r="AB595" i="19"/>
  <c r="AB594" i="19"/>
  <c r="AB593" i="19"/>
  <c r="AB592" i="19"/>
  <c r="AB591" i="19"/>
  <c r="AB590" i="19"/>
  <c r="AB589" i="19"/>
  <c r="AB588" i="19"/>
  <c r="AB587" i="19"/>
  <c r="AB586" i="19"/>
  <c r="AB585" i="19"/>
  <c r="AB584" i="19"/>
  <c r="AB583" i="19"/>
  <c r="AB582" i="19"/>
  <c r="AB581" i="19"/>
  <c r="AB580" i="19"/>
  <c r="AB579" i="19"/>
  <c r="AB578" i="19"/>
  <c r="AB577" i="19"/>
  <c r="AB576" i="19"/>
  <c r="AB575" i="19"/>
  <c r="AB574" i="19"/>
  <c r="AB573" i="19"/>
  <c r="AB572" i="19"/>
  <c r="AB571" i="19"/>
  <c r="AB570" i="19"/>
  <c r="AB569" i="19"/>
  <c r="AB568" i="19"/>
  <c r="AB567" i="19"/>
  <c r="AB566" i="19"/>
  <c r="AB565" i="19"/>
  <c r="AB564" i="19"/>
  <c r="AB563" i="19"/>
  <c r="AB562" i="19"/>
  <c r="AB561" i="19"/>
  <c r="AB560" i="19"/>
  <c r="AB559" i="19"/>
  <c r="AB558" i="19"/>
  <c r="AB557" i="19"/>
  <c r="AB556" i="19"/>
  <c r="AB555" i="19"/>
  <c r="AB554" i="19"/>
  <c r="AB553" i="19"/>
  <c r="AB552" i="19"/>
  <c r="AB551" i="19"/>
  <c r="AB550" i="19"/>
  <c r="AB549" i="19"/>
  <c r="AB548" i="19"/>
  <c r="AB547" i="19"/>
  <c r="AB546" i="19"/>
  <c r="AB545" i="19"/>
  <c r="AB544" i="19"/>
  <c r="AB543" i="19"/>
  <c r="AB542" i="19"/>
  <c r="AB541" i="19"/>
  <c r="AB540" i="19"/>
  <c r="AB539" i="19"/>
  <c r="AB538" i="19"/>
  <c r="AB537" i="19"/>
  <c r="AB536" i="19"/>
  <c r="AB535" i="19"/>
  <c r="AB534" i="19"/>
  <c r="AB533" i="19"/>
  <c r="AB532" i="19"/>
  <c r="AB531" i="19"/>
  <c r="AB530" i="19"/>
  <c r="AB529" i="19"/>
  <c r="AB528" i="19"/>
  <c r="AB527" i="19"/>
  <c r="AB526" i="19"/>
  <c r="AB525" i="19"/>
  <c r="AB524" i="19"/>
  <c r="AB523" i="19"/>
  <c r="AB522" i="19"/>
  <c r="AB521" i="19"/>
  <c r="AB520" i="19"/>
  <c r="AB519" i="19"/>
  <c r="AB518" i="19"/>
  <c r="AB517" i="19"/>
  <c r="AB516" i="19"/>
  <c r="AB515" i="19"/>
  <c r="AB514" i="19"/>
  <c r="AB513" i="19"/>
  <c r="AB512" i="19"/>
  <c r="AB511" i="19"/>
  <c r="AB510" i="19"/>
  <c r="AB509" i="19"/>
  <c r="AB508" i="19"/>
  <c r="AB507" i="19"/>
  <c r="AB506" i="19"/>
  <c r="AB505" i="19"/>
  <c r="AB504" i="19"/>
  <c r="AB503" i="19"/>
  <c r="AB502" i="19"/>
  <c r="AB501" i="19"/>
  <c r="AB500" i="19"/>
  <c r="AB499" i="19"/>
  <c r="AB498" i="19"/>
  <c r="AB497" i="19"/>
  <c r="AB496" i="19"/>
  <c r="AB495" i="19"/>
  <c r="AB494" i="19"/>
  <c r="AB493" i="19"/>
  <c r="AB492" i="19"/>
  <c r="AB491" i="19"/>
  <c r="AB490" i="19"/>
  <c r="AB489" i="19"/>
  <c r="AB488" i="19"/>
  <c r="AB487" i="19"/>
  <c r="AB486" i="19"/>
  <c r="AB485" i="19"/>
  <c r="AB484" i="19"/>
  <c r="AB483" i="19"/>
  <c r="AB482" i="19"/>
  <c r="AB481" i="19"/>
  <c r="AB480" i="19"/>
  <c r="AB479" i="19"/>
  <c r="AB478" i="19"/>
  <c r="AB477" i="19"/>
  <c r="AB476" i="19"/>
  <c r="AB475" i="19"/>
  <c r="AB474" i="19"/>
  <c r="AB472" i="19"/>
  <c r="AB470" i="19"/>
  <c r="AB468" i="19"/>
  <c r="AB466" i="19"/>
  <c r="AB464" i="19"/>
  <c r="AB462" i="19"/>
  <c r="AB460" i="19"/>
  <c r="AB458" i="19"/>
  <c r="AB456" i="19"/>
  <c r="AB454" i="19"/>
  <c r="AB452" i="19"/>
  <c r="AB450" i="19"/>
  <c r="AB448" i="19"/>
  <c r="AB446" i="19"/>
  <c r="AB444" i="19"/>
  <c r="AB442" i="19"/>
  <c r="AB440" i="19"/>
  <c r="AB438" i="19"/>
  <c r="AB436" i="19"/>
  <c r="AB434" i="19"/>
  <c r="AB432" i="19"/>
  <c r="AB430" i="19"/>
  <c r="AB428" i="19"/>
  <c r="AB426" i="19"/>
  <c r="AB424" i="19"/>
  <c r="AB422" i="19"/>
  <c r="AB420" i="19"/>
  <c r="AB418" i="19"/>
  <c r="AB416" i="19"/>
  <c r="AB414" i="19"/>
  <c r="AB412" i="19"/>
  <c r="AB410" i="19"/>
  <c r="AB408" i="19"/>
  <c r="AB406" i="19"/>
  <c r="AB404" i="19"/>
  <c r="AB402" i="19"/>
  <c r="AB400" i="19"/>
  <c r="AB398" i="19"/>
  <c r="AB396" i="19"/>
  <c r="AB394" i="19"/>
  <c r="AB392" i="19"/>
  <c r="AB390" i="19"/>
  <c r="AB473" i="19"/>
  <c r="AB471" i="19"/>
  <c r="AB469" i="19"/>
  <c r="AB467" i="19"/>
  <c r="AB465" i="19"/>
  <c r="AB463" i="19"/>
  <c r="AB461" i="19"/>
  <c r="AB459" i="19"/>
  <c r="AB457" i="19"/>
  <c r="AB455" i="19"/>
  <c r="AB453" i="19"/>
  <c r="AB451" i="19"/>
  <c r="AB449" i="19"/>
  <c r="AB447" i="19"/>
  <c r="AB445" i="19"/>
  <c r="AB443" i="19"/>
  <c r="AB441" i="19"/>
  <c r="AB439" i="19"/>
  <c r="AB437" i="19"/>
  <c r="AB435" i="19"/>
  <c r="AB433" i="19"/>
  <c r="AB431" i="19"/>
  <c r="AB429" i="19"/>
  <c r="AB427" i="19"/>
  <c r="AB425" i="19"/>
  <c r="AB423" i="19"/>
  <c r="AB421" i="19"/>
  <c r="AB419" i="19"/>
  <c r="AB417" i="19"/>
  <c r="AB415" i="19"/>
  <c r="AB413" i="19"/>
  <c r="AB411" i="19"/>
  <c r="AB409" i="19"/>
  <c r="AB407" i="19"/>
  <c r="AB405" i="19"/>
  <c r="AB403" i="19"/>
  <c r="AB401" i="19"/>
  <c r="AB399" i="19"/>
  <c r="AB397" i="19"/>
  <c r="AB395" i="19"/>
  <c r="AB393" i="19"/>
  <c r="AB391" i="19"/>
  <c r="AB389" i="19"/>
  <c r="AB388" i="19"/>
  <c r="AB387" i="19"/>
  <c r="AB386" i="19"/>
  <c r="AB385" i="19"/>
  <c r="AB384" i="19"/>
  <c r="AB383" i="19"/>
  <c r="AB382" i="19"/>
  <c r="AB381" i="19"/>
  <c r="AB380" i="19"/>
  <c r="AB379" i="19"/>
  <c r="AB378" i="19"/>
  <c r="AB377" i="19"/>
  <c r="AB376" i="19"/>
  <c r="AB375" i="19"/>
  <c r="AB374" i="19"/>
  <c r="AB373" i="19"/>
  <c r="AB372" i="19"/>
  <c r="AB371" i="19"/>
  <c r="AB370" i="19"/>
  <c r="AB369" i="19"/>
  <c r="AB368" i="19"/>
  <c r="AB367" i="19"/>
  <c r="AB366" i="19"/>
  <c r="AB365" i="19"/>
  <c r="AB364" i="19"/>
  <c r="AB363" i="19"/>
  <c r="AB362" i="19"/>
  <c r="AB361" i="19"/>
  <c r="AB360" i="19"/>
  <c r="AB359" i="19"/>
  <c r="AB358" i="19"/>
  <c r="AB357" i="19"/>
  <c r="AB356" i="19"/>
  <c r="AB355" i="19"/>
  <c r="AB354" i="19"/>
  <c r="AB353" i="19"/>
  <c r="AB352" i="19"/>
  <c r="AB351" i="19"/>
  <c r="AB350" i="19"/>
  <c r="AB349" i="19"/>
  <c r="AB348" i="19"/>
  <c r="AB347" i="19"/>
  <c r="AB346" i="19"/>
  <c r="AB345" i="19"/>
  <c r="AB344" i="19"/>
  <c r="AB343" i="19"/>
  <c r="AB342" i="19"/>
  <c r="AB341" i="19"/>
  <c r="AB340" i="19"/>
  <c r="AB339" i="19"/>
  <c r="AB338" i="19"/>
  <c r="AB337" i="19"/>
  <c r="AB336" i="19"/>
  <c r="AB335" i="19"/>
  <c r="AB334" i="19"/>
  <c r="AB333" i="19"/>
  <c r="AB332" i="19"/>
  <c r="AB331" i="19"/>
  <c r="AB330" i="19"/>
  <c r="AB329" i="19"/>
  <c r="AB328" i="19"/>
  <c r="AB327" i="19"/>
  <c r="AB326" i="19"/>
  <c r="AB325" i="19"/>
  <c r="AB324" i="19"/>
  <c r="AB323" i="19"/>
  <c r="AB322" i="19"/>
  <c r="AB321" i="19"/>
  <c r="AB320" i="19"/>
  <c r="AB319" i="19"/>
  <c r="AB318" i="19"/>
  <c r="AB317" i="19"/>
  <c r="AB316" i="19"/>
  <c r="AB315" i="19"/>
  <c r="AB314" i="19"/>
  <c r="AB313" i="19"/>
  <c r="AB312" i="19"/>
  <c r="AB311" i="19"/>
  <c r="AB310" i="19"/>
  <c r="AB309" i="19"/>
  <c r="AB308" i="19"/>
  <c r="AB307" i="19"/>
  <c r="AB306" i="19"/>
  <c r="AB305" i="19"/>
  <c r="AB304" i="19"/>
  <c r="AB303" i="19"/>
  <c r="AB302" i="19"/>
  <c r="AB301" i="19"/>
  <c r="AB300" i="19"/>
  <c r="AB299" i="19"/>
  <c r="AB298" i="19"/>
  <c r="AB297" i="19"/>
  <c r="AB296" i="19"/>
  <c r="AB295" i="19"/>
  <c r="AB294" i="19"/>
  <c r="AB293" i="19"/>
  <c r="AB292" i="19"/>
  <c r="AB291" i="19"/>
  <c r="AB290" i="19"/>
  <c r="AB289" i="19"/>
  <c r="AB288" i="19"/>
  <c r="AB287" i="19"/>
  <c r="AB286" i="19"/>
  <c r="AB285" i="19"/>
  <c r="AB284" i="19"/>
  <c r="AB283" i="19"/>
  <c r="AB282" i="19"/>
  <c r="AB281" i="19"/>
  <c r="AB280" i="19"/>
  <c r="AB279" i="19"/>
  <c r="AB278" i="19"/>
  <c r="AB277" i="19"/>
  <c r="AB276" i="19"/>
  <c r="AB275" i="19"/>
  <c r="AB274" i="19"/>
  <c r="AB273" i="19"/>
  <c r="AB272" i="19"/>
  <c r="AB271" i="19"/>
  <c r="AB270" i="19"/>
  <c r="AB269" i="19"/>
  <c r="AB268" i="19"/>
  <c r="AB267" i="19"/>
  <c r="AB266" i="19"/>
  <c r="AB265" i="19"/>
  <c r="AB264" i="19"/>
  <c r="AB263" i="19"/>
  <c r="AB262" i="19"/>
  <c r="AB261" i="19"/>
  <c r="AB260" i="19"/>
  <c r="AB259" i="19"/>
  <c r="AB258" i="19"/>
  <c r="AB257" i="19"/>
  <c r="AB256" i="19"/>
  <c r="AB255" i="19"/>
  <c r="AB254" i="19"/>
  <c r="AB253" i="19"/>
  <c r="AB252" i="19"/>
  <c r="AB251" i="19"/>
  <c r="AB250" i="19"/>
  <c r="AB249" i="19"/>
  <c r="AB248" i="19"/>
  <c r="AB247" i="19"/>
  <c r="AB246" i="19"/>
  <c r="AB245" i="19"/>
  <c r="AB244" i="19"/>
  <c r="AB243" i="19"/>
  <c r="AB242" i="19"/>
  <c r="AB241" i="19"/>
  <c r="AB240" i="19"/>
  <c r="AB239" i="19"/>
  <c r="AB238" i="19"/>
  <c r="AB237" i="19"/>
  <c r="AB236" i="19"/>
  <c r="AB235" i="19"/>
  <c r="AB234" i="19"/>
  <c r="AB233" i="19"/>
  <c r="AB232" i="19"/>
  <c r="AB231" i="19"/>
  <c r="AB230" i="19"/>
  <c r="AB229" i="19"/>
  <c r="AB228" i="19"/>
  <c r="AB227" i="19"/>
  <c r="AB226" i="19"/>
  <c r="AB225" i="19"/>
  <c r="AB224" i="19"/>
  <c r="AB223" i="19"/>
  <c r="AB222" i="19"/>
  <c r="AB221" i="19"/>
  <c r="AB220" i="19"/>
  <c r="AB219" i="19"/>
  <c r="AB218" i="19"/>
  <c r="AB217" i="19"/>
  <c r="AB216" i="19"/>
  <c r="AB215" i="19"/>
  <c r="AB214" i="19"/>
  <c r="AB213" i="19"/>
  <c r="AB212" i="19"/>
  <c r="AB211" i="19"/>
  <c r="AB210" i="19"/>
  <c r="AB209" i="19"/>
  <c r="AB208" i="19"/>
  <c r="AB207" i="19"/>
  <c r="AB206" i="19"/>
  <c r="AB205" i="19"/>
  <c r="AB204" i="19"/>
  <c r="AB203" i="19"/>
  <c r="AB202" i="19"/>
  <c r="AB201" i="19"/>
  <c r="AB200" i="19"/>
  <c r="AB199" i="19"/>
  <c r="AB198" i="19"/>
  <c r="AB197" i="19"/>
  <c r="AB196" i="19"/>
  <c r="AB195" i="19"/>
  <c r="AB194" i="19"/>
  <c r="AB193" i="19"/>
  <c r="AB192" i="19"/>
  <c r="AB191" i="19"/>
  <c r="AB190" i="19"/>
  <c r="AB189" i="19"/>
  <c r="AB188" i="19"/>
  <c r="AB187" i="19"/>
  <c r="AB186" i="19"/>
  <c r="AB185" i="19"/>
  <c r="AB184" i="19"/>
  <c r="AB183" i="19"/>
  <c r="AB182" i="19"/>
  <c r="AB181" i="19"/>
  <c r="AB180" i="19"/>
  <c r="AB179" i="19"/>
  <c r="AB178" i="19"/>
  <c r="AB177" i="19"/>
  <c r="AB176" i="19"/>
  <c r="AB175" i="19"/>
  <c r="AB174" i="19"/>
  <c r="AB173" i="19"/>
  <c r="AB172" i="19"/>
  <c r="AB171" i="19"/>
  <c r="AB170" i="19"/>
  <c r="AB169" i="19"/>
  <c r="AB168" i="19"/>
  <c r="AB167" i="19"/>
  <c r="AB166" i="19"/>
  <c r="AB165" i="19"/>
  <c r="AB164" i="19"/>
  <c r="AB163" i="19"/>
  <c r="AB162" i="19"/>
  <c r="AB161" i="19"/>
  <c r="AB160" i="19"/>
  <c r="AB159" i="19"/>
  <c r="AB158" i="19"/>
  <c r="AB157" i="19"/>
  <c r="AB156" i="19"/>
  <c r="AB155" i="19"/>
  <c r="AB154" i="19"/>
  <c r="AB153" i="19"/>
  <c r="AB152" i="19"/>
  <c r="AB151" i="19"/>
  <c r="AB150" i="19"/>
  <c r="AB149" i="19"/>
  <c r="AB148" i="19"/>
  <c r="AB147" i="19"/>
  <c r="AB146" i="19"/>
  <c r="AB145" i="19"/>
  <c r="AB144" i="19"/>
  <c r="AB143" i="19"/>
  <c r="AB142" i="19"/>
  <c r="AB141" i="19"/>
  <c r="AB140" i="19"/>
  <c r="AB139" i="19"/>
  <c r="AB138" i="19"/>
  <c r="AB137" i="19"/>
  <c r="AB136" i="19"/>
  <c r="AB135" i="19"/>
  <c r="AB134" i="19"/>
  <c r="AB133" i="19"/>
  <c r="AB132" i="19"/>
  <c r="AB131" i="19"/>
  <c r="AB130" i="19"/>
  <c r="AB129" i="19"/>
  <c r="AB128" i="19"/>
  <c r="AB127" i="19"/>
  <c r="AB126" i="19"/>
  <c r="AB125" i="19"/>
  <c r="AB124" i="19"/>
  <c r="AB123" i="19"/>
  <c r="AB122" i="19"/>
  <c r="AB121" i="19"/>
  <c r="AB120" i="19"/>
  <c r="AB119" i="19"/>
  <c r="AB118" i="19"/>
  <c r="AB117" i="19"/>
  <c r="AB116" i="19"/>
  <c r="AB115" i="19"/>
  <c r="AB114" i="19"/>
  <c r="AB113" i="19"/>
  <c r="AB112" i="19"/>
  <c r="AB111" i="19"/>
  <c r="AB110" i="19"/>
  <c r="AB109" i="19"/>
  <c r="AB108" i="19"/>
  <c r="AB107" i="19"/>
  <c r="AB106" i="19"/>
  <c r="AB105" i="19"/>
  <c r="AB104" i="19"/>
  <c r="AB103" i="19"/>
  <c r="AB102" i="19"/>
  <c r="AB101" i="19"/>
  <c r="AB100" i="19"/>
  <c r="AB99" i="19"/>
  <c r="AB98" i="19"/>
  <c r="AB97" i="19"/>
  <c r="AB96" i="19"/>
  <c r="AB95" i="19"/>
  <c r="AB94" i="19"/>
  <c r="AB93" i="19"/>
  <c r="AB92" i="19"/>
  <c r="AB91" i="19"/>
  <c r="AB90" i="19"/>
  <c r="AB89" i="19"/>
  <c r="AB88" i="19"/>
  <c r="AB87" i="19"/>
  <c r="AB86" i="19"/>
  <c r="AB85" i="19"/>
  <c r="AB84" i="19"/>
  <c r="AB83" i="19"/>
  <c r="AB82" i="19"/>
  <c r="AB81" i="19"/>
  <c r="AB80" i="19"/>
  <c r="AB79" i="19"/>
  <c r="AB78" i="19"/>
  <c r="AB77" i="19"/>
  <c r="AB76" i="19"/>
  <c r="AB75" i="19"/>
  <c r="AB74" i="19"/>
  <c r="AB73" i="19"/>
  <c r="AB72" i="19"/>
  <c r="AB71" i="19"/>
  <c r="AB70" i="19"/>
  <c r="AB69" i="19"/>
  <c r="AB68" i="19"/>
  <c r="AB67" i="19"/>
  <c r="AB66" i="19"/>
  <c r="AB65" i="19"/>
  <c r="AB64" i="19"/>
  <c r="AB63" i="19"/>
  <c r="AB62" i="19"/>
  <c r="AB61" i="19"/>
  <c r="AB60" i="19"/>
  <c r="AB59" i="19"/>
  <c r="AB58" i="19"/>
  <c r="AB57" i="19"/>
  <c r="AB56" i="19"/>
  <c r="AB55" i="19"/>
  <c r="AB54" i="19"/>
  <c r="AB53" i="19"/>
  <c r="AB52" i="19"/>
  <c r="AB51" i="19"/>
  <c r="AB50" i="19"/>
  <c r="AB49" i="19"/>
  <c r="AB48" i="19"/>
  <c r="AB47" i="19"/>
  <c r="AB46" i="19"/>
  <c r="AB45" i="19"/>
  <c r="AB44" i="19"/>
  <c r="AB43" i="19"/>
  <c r="AB42" i="19"/>
  <c r="AB41" i="19"/>
  <c r="AB40" i="19"/>
  <c r="AB39" i="19"/>
  <c r="AB38" i="19"/>
  <c r="AB37" i="19"/>
  <c r="AB36" i="19"/>
  <c r="AB35" i="19"/>
  <c r="AB34" i="19"/>
  <c r="AB33" i="19"/>
  <c r="AB32" i="19"/>
  <c r="AB31" i="19"/>
  <c r="AB30" i="19"/>
  <c r="AB29" i="19"/>
  <c r="AB28" i="19"/>
  <c r="AB27" i="19"/>
  <c r="AB26" i="19"/>
  <c r="AB25" i="19"/>
  <c r="AB24" i="19"/>
  <c r="AB23" i="19"/>
  <c r="AB22" i="19"/>
  <c r="AB21" i="19"/>
  <c r="AB20" i="19"/>
  <c r="AB19" i="19"/>
  <c r="AB18" i="19"/>
  <c r="AB17" i="19"/>
  <c r="AB16" i="19"/>
  <c r="AB15" i="19"/>
  <c r="AB14" i="19"/>
  <c r="AB13" i="19"/>
  <c r="AB12" i="19"/>
  <c r="AB11" i="19"/>
  <c r="AB10" i="19"/>
  <c r="AB9" i="19"/>
  <c r="AB8" i="19"/>
  <c r="AB7" i="19"/>
  <c r="AB6" i="19"/>
  <c r="AB5" i="19"/>
  <c r="AB4" i="19"/>
  <c r="AB3" i="19"/>
  <c r="AB2" i="19"/>
  <c r="AA1077" i="19"/>
  <c r="AA1076" i="19"/>
  <c r="AA1075" i="19"/>
  <c r="AA1074" i="19"/>
  <c r="AA905" i="19"/>
  <c r="AA904" i="19"/>
  <c r="AA903" i="19"/>
  <c r="AA902" i="19"/>
  <c r="AA901" i="19"/>
  <c r="AA732" i="19"/>
  <c r="AA689" i="19"/>
  <c r="AA646" i="19"/>
  <c r="AA603" i="19"/>
  <c r="AA560" i="19"/>
  <c r="AA517" i="19"/>
  <c r="AA474" i="19"/>
  <c r="AA473" i="19"/>
  <c r="AA388" i="19"/>
  <c r="AA387" i="19"/>
  <c r="AA386" i="19"/>
  <c r="AA385" i="19"/>
  <c r="AA384" i="19"/>
  <c r="AA383" i="19"/>
  <c r="AA111" i="19"/>
  <c r="AA68" i="19"/>
  <c r="AA1119" i="19"/>
  <c r="AA1073" i="19"/>
  <c r="AA1072" i="19"/>
  <c r="AA1071" i="19"/>
  <c r="AA1070" i="19"/>
  <c r="AA900" i="19"/>
  <c r="AA899" i="19"/>
  <c r="AA898" i="19"/>
  <c r="AA897" i="19"/>
  <c r="AA731" i="19"/>
  <c r="AA688" i="19"/>
  <c r="AA645" i="19"/>
  <c r="AA602" i="19"/>
  <c r="AA559" i="19"/>
  <c r="AA516" i="19"/>
  <c r="AA472" i="19"/>
  <c r="AA471" i="19"/>
  <c r="AA382" i="19"/>
  <c r="AA381" i="19"/>
  <c r="AA380" i="19"/>
  <c r="AA379" i="19"/>
  <c r="AA378" i="19"/>
  <c r="AA377" i="19"/>
  <c r="AA112" i="19"/>
  <c r="AA69" i="19"/>
  <c r="AA1118" i="19"/>
  <c r="AA1069" i="19"/>
  <c r="AA1068" i="19"/>
  <c r="AA1067" i="19"/>
  <c r="AA1066" i="19"/>
  <c r="AA896" i="19"/>
  <c r="AA895" i="19"/>
  <c r="AA894" i="19"/>
  <c r="AA893" i="19"/>
  <c r="AA730" i="19"/>
  <c r="AA687" i="19"/>
  <c r="AA644" i="19"/>
  <c r="AA601" i="19"/>
  <c r="AA558" i="19"/>
  <c r="AA515" i="19"/>
  <c r="AA470" i="19"/>
  <c r="AA469" i="19"/>
  <c r="AA376" i="19"/>
  <c r="AA375" i="19"/>
  <c r="AA374" i="19"/>
  <c r="AA373" i="19"/>
  <c r="AA372" i="19"/>
  <c r="AA371" i="19"/>
  <c r="AA92" i="19"/>
  <c r="AA50" i="19"/>
  <c r="AA1117" i="19"/>
  <c r="AA1065" i="19"/>
  <c r="AA1064" i="19"/>
  <c r="AA1063" i="19"/>
  <c r="AA1062" i="19"/>
  <c r="AA892" i="19"/>
  <c r="AA891" i="19"/>
  <c r="AA890" i="19"/>
  <c r="AA889" i="19"/>
  <c r="AA729" i="19"/>
  <c r="AA686" i="19"/>
  <c r="AA643" i="19"/>
  <c r="AA600" i="19"/>
  <c r="AA557" i="19"/>
  <c r="AA514" i="19"/>
  <c r="AA468" i="19"/>
  <c r="AA467" i="19"/>
  <c r="AA370" i="19"/>
  <c r="AA369" i="19"/>
  <c r="AA368" i="19"/>
  <c r="AA367" i="19"/>
  <c r="AA366" i="19"/>
  <c r="AA365" i="19"/>
  <c r="AA90" i="19"/>
  <c r="AA48" i="19"/>
  <c r="AA1116" i="19"/>
  <c r="AA1061" i="19"/>
  <c r="AA1060" i="19"/>
  <c r="AA1059" i="19"/>
  <c r="AA1058" i="19"/>
  <c r="AA888" i="19"/>
  <c r="AA887" i="19"/>
  <c r="AA886" i="19"/>
  <c r="AA885" i="19"/>
  <c r="AA728" i="19"/>
  <c r="AA685" i="19"/>
  <c r="AA642" i="19"/>
  <c r="AA599" i="19"/>
  <c r="AA556" i="19"/>
  <c r="AA513" i="19"/>
  <c r="AA466" i="19"/>
  <c r="AA465" i="19"/>
  <c r="AA364" i="19"/>
  <c r="AA363" i="19"/>
  <c r="AA362" i="19"/>
  <c r="AA361" i="19"/>
  <c r="AA360" i="19"/>
  <c r="AA359" i="19"/>
  <c r="AA108" i="19"/>
  <c r="AA65" i="19"/>
  <c r="AA1115" i="19"/>
  <c r="AA1057" i="19"/>
  <c r="AA1056" i="19"/>
  <c r="AA1055" i="19"/>
  <c r="AA1054" i="19"/>
  <c r="AA884" i="19"/>
  <c r="AA883" i="19"/>
  <c r="AA882" i="19"/>
  <c r="AA881" i="19"/>
  <c r="AA727" i="19"/>
  <c r="AA684" i="19"/>
  <c r="AA641" i="19"/>
  <c r="AA598" i="19"/>
  <c r="AA555" i="19"/>
  <c r="AA512" i="19"/>
  <c r="AA464" i="19"/>
  <c r="AA463" i="19"/>
  <c r="AA358" i="19"/>
  <c r="AA357" i="19"/>
  <c r="AA356" i="19"/>
  <c r="AA355" i="19"/>
  <c r="AA354" i="19"/>
  <c r="AA353" i="19"/>
  <c r="AA109" i="19"/>
  <c r="AA66" i="19"/>
  <c r="AA1114" i="19"/>
  <c r="AA1053" i="19"/>
  <c r="AA1052" i="19"/>
  <c r="AA1051" i="19"/>
  <c r="AA1050" i="19"/>
  <c r="AA880" i="19"/>
  <c r="AA879" i="19"/>
  <c r="AA878" i="19"/>
  <c r="AA877" i="19"/>
  <c r="AA726" i="19"/>
  <c r="AA683" i="19"/>
  <c r="AA640" i="19"/>
  <c r="AA597" i="19"/>
  <c r="AA554" i="19"/>
  <c r="AA511" i="19"/>
  <c r="AA462" i="19"/>
  <c r="AA461" i="19"/>
  <c r="AA352" i="19"/>
  <c r="AA351" i="19"/>
  <c r="AA350" i="19"/>
  <c r="AA349" i="19"/>
  <c r="AA348" i="19"/>
  <c r="AA347" i="19"/>
  <c r="AA102" i="19"/>
  <c r="AA59" i="19"/>
  <c r="AA1113" i="19"/>
  <c r="AA1049" i="19"/>
  <c r="AA1048" i="19"/>
  <c r="AA1047" i="19"/>
  <c r="AA1046" i="19"/>
  <c r="AA876" i="19"/>
  <c r="AA875" i="19"/>
  <c r="AA874" i="19"/>
  <c r="AA873" i="19"/>
  <c r="AA725" i="19"/>
  <c r="AA682" i="19"/>
  <c r="AA639" i="19"/>
  <c r="AA596" i="19"/>
  <c r="AA553" i="19"/>
  <c r="AA510" i="19"/>
  <c r="AA460" i="19"/>
  <c r="AA459" i="19"/>
  <c r="AA346" i="19"/>
  <c r="AA345" i="19"/>
  <c r="AA344" i="19"/>
  <c r="AA343" i="19"/>
  <c r="AA342" i="19"/>
  <c r="AA341" i="19"/>
  <c r="AA127" i="19"/>
  <c r="AA84" i="19"/>
  <c r="AA1112" i="19"/>
  <c r="AA1045" i="19"/>
  <c r="AA1044" i="19"/>
  <c r="AA1043" i="19"/>
  <c r="AA1042" i="19"/>
  <c r="AA872" i="19"/>
  <c r="AA871" i="19"/>
  <c r="AA870" i="19"/>
  <c r="AA869" i="19"/>
  <c r="AA724" i="19"/>
  <c r="AA681" i="19"/>
  <c r="AA638" i="19"/>
  <c r="AA595" i="19"/>
  <c r="AA552" i="19"/>
  <c r="AA509" i="19"/>
  <c r="AA458" i="19"/>
  <c r="AA457" i="19"/>
  <c r="AA340" i="19"/>
  <c r="AA339" i="19"/>
  <c r="AA338" i="19"/>
  <c r="AA337" i="19"/>
  <c r="AA336" i="19"/>
  <c r="AA335" i="19"/>
  <c r="AA110" i="19"/>
  <c r="AA67" i="19"/>
  <c r="AA1111" i="19"/>
  <c r="AA1041" i="19"/>
  <c r="AA1040" i="19"/>
  <c r="AA1039" i="19"/>
  <c r="AA1038" i="19"/>
  <c r="AA868" i="19"/>
  <c r="AA867" i="19"/>
  <c r="AA866" i="19"/>
  <c r="AA865" i="19"/>
  <c r="AA723" i="19"/>
  <c r="AA680" i="19"/>
  <c r="AA637" i="19"/>
  <c r="AA594" i="19"/>
  <c r="AA551" i="19"/>
  <c r="AA508" i="19"/>
  <c r="AA456" i="19"/>
  <c r="AA455" i="19"/>
  <c r="AA334" i="19"/>
  <c r="AA333" i="19"/>
  <c r="AA332" i="19"/>
  <c r="AA331" i="19"/>
  <c r="AA330" i="19"/>
  <c r="AA329" i="19"/>
  <c r="AA113" i="19"/>
  <c r="AA70" i="19"/>
  <c r="AA1110" i="19"/>
  <c r="AA1037" i="19"/>
  <c r="AA1036" i="19"/>
  <c r="AA1035" i="19"/>
  <c r="AA1034" i="19"/>
  <c r="AA864" i="19"/>
  <c r="AA863" i="19"/>
  <c r="AA862" i="19"/>
  <c r="AA861" i="19"/>
  <c r="AA722" i="19"/>
  <c r="AA679" i="19"/>
  <c r="AA636" i="19"/>
  <c r="AA593" i="19"/>
  <c r="AA550" i="19"/>
  <c r="AA507" i="19"/>
  <c r="AA454" i="19"/>
  <c r="AA453" i="19"/>
  <c r="AA328" i="19"/>
  <c r="AA327" i="19"/>
  <c r="AA326" i="19"/>
  <c r="AA325" i="19"/>
  <c r="AA324" i="19"/>
  <c r="AA323" i="19"/>
  <c r="AA105" i="19"/>
  <c r="AA62" i="19"/>
  <c r="AA1109" i="19"/>
  <c r="AA1033" i="19"/>
  <c r="AA1032" i="19"/>
  <c r="AA1031" i="19"/>
  <c r="AA1030" i="19"/>
  <c r="AA860" i="19"/>
  <c r="AA859" i="19"/>
  <c r="AA858" i="19"/>
  <c r="AA857" i="19"/>
  <c r="AA721" i="19"/>
  <c r="AA678" i="19"/>
  <c r="AA635" i="19"/>
  <c r="AA592" i="19"/>
  <c r="AA549" i="19"/>
  <c r="AA506" i="19"/>
  <c r="AA452" i="19"/>
  <c r="AA451" i="19"/>
  <c r="AA322" i="19"/>
  <c r="AA321" i="19"/>
  <c r="AA320" i="19"/>
  <c r="AA319" i="19"/>
  <c r="AA318" i="19"/>
  <c r="AA317" i="19"/>
  <c r="AA129" i="19"/>
  <c r="AA86" i="19"/>
  <c r="AA1108" i="19"/>
  <c r="AA1029" i="19"/>
  <c r="AA1028" i="19"/>
  <c r="AA1027" i="19"/>
  <c r="AA1026" i="19"/>
  <c r="AA856" i="19"/>
  <c r="AA855" i="19"/>
  <c r="AA854" i="19"/>
  <c r="AA853" i="19"/>
  <c r="AA720" i="19"/>
  <c r="AA677" i="19"/>
  <c r="AA634" i="19"/>
  <c r="AA591" i="19"/>
  <c r="AA548" i="19"/>
  <c r="AA505" i="19"/>
  <c r="AA450" i="19"/>
  <c r="AA449" i="19"/>
  <c r="AA316" i="19"/>
  <c r="AA315" i="19"/>
  <c r="AA314" i="19"/>
  <c r="AA313" i="19"/>
  <c r="AA312" i="19"/>
  <c r="AA311" i="19"/>
  <c r="AA91" i="19"/>
  <c r="AA49" i="19"/>
  <c r="AA1107" i="19"/>
  <c r="AA1025" i="19"/>
  <c r="AA1024" i="19"/>
  <c r="AA1023" i="19"/>
  <c r="AA1022" i="19"/>
  <c r="AA852" i="19"/>
  <c r="AA851" i="19"/>
  <c r="AA850" i="19"/>
  <c r="AA849" i="19"/>
  <c r="AA719" i="19"/>
  <c r="AA676" i="19"/>
  <c r="AA633" i="19"/>
  <c r="AA590" i="19"/>
  <c r="AA547" i="19"/>
  <c r="AA504" i="19"/>
  <c r="AA448" i="19"/>
  <c r="AA447" i="19"/>
  <c r="AA310" i="19"/>
  <c r="AA309" i="19"/>
  <c r="AA308" i="19"/>
  <c r="AA307" i="19"/>
  <c r="AA306" i="19"/>
  <c r="AA305" i="19"/>
  <c r="AA126" i="19"/>
  <c r="AA83" i="19"/>
  <c r="AA1106" i="19"/>
  <c r="AA1021" i="19"/>
  <c r="AA1020" i="19"/>
  <c r="AA1019" i="19"/>
  <c r="AA1018" i="19"/>
  <c r="AA848" i="19"/>
  <c r="AA847" i="19"/>
  <c r="AA846" i="19"/>
  <c r="AA845" i="19"/>
  <c r="AA718" i="19"/>
  <c r="AA675" i="19"/>
  <c r="AA632" i="19"/>
  <c r="AA589" i="19"/>
  <c r="AA546" i="19"/>
  <c r="AA503" i="19"/>
  <c r="AA446" i="19"/>
  <c r="AA445" i="19"/>
  <c r="AA304" i="19"/>
  <c r="AA303" i="19"/>
  <c r="AA302" i="19"/>
  <c r="AA301" i="19"/>
  <c r="AA300" i="19"/>
  <c r="AA299" i="19"/>
  <c r="AA118" i="19"/>
  <c r="AA75" i="19"/>
  <c r="AA1105" i="19"/>
  <c r="AA1017" i="19"/>
  <c r="AA1016" i="19"/>
  <c r="AA1015" i="19"/>
  <c r="AA1014" i="19"/>
  <c r="AA844" i="19"/>
  <c r="AA843" i="19"/>
  <c r="AA842" i="19"/>
  <c r="AA841" i="19"/>
  <c r="AA717" i="19"/>
  <c r="AA674" i="19"/>
  <c r="AA631" i="19"/>
  <c r="AA588" i="19"/>
  <c r="AA545" i="19"/>
  <c r="AA502" i="19"/>
  <c r="AA444" i="19"/>
  <c r="AA443" i="19"/>
  <c r="AA298" i="19"/>
  <c r="AA297" i="19"/>
  <c r="AA296" i="19"/>
  <c r="AA295" i="19"/>
  <c r="AA294" i="19"/>
  <c r="AA293" i="19"/>
  <c r="AA121" i="19"/>
  <c r="AA78" i="19"/>
  <c r="AA1104" i="19"/>
  <c r="AA1013" i="19"/>
  <c r="AA1012" i="19"/>
  <c r="AA1011" i="19"/>
  <c r="AA1010" i="19"/>
  <c r="AA840" i="19"/>
  <c r="AA839" i="19"/>
  <c r="AA838" i="19"/>
  <c r="AA837" i="19"/>
  <c r="AA716" i="19"/>
  <c r="AA673" i="19"/>
  <c r="AA630" i="19"/>
  <c r="AA587" i="19"/>
  <c r="AA544" i="19"/>
  <c r="AA501" i="19"/>
  <c r="AA442" i="19"/>
  <c r="AA441" i="19"/>
  <c r="AA292" i="19"/>
  <c r="AA291" i="19"/>
  <c r="AA290" i="19"/>
  <c r="AA289" i="19"/>
  <c r="AA288" i="19"/>
  <c r="AA287" i="19"/>
  <c r="AA97" i="19"/>
  <c r="AA54" i="19"/>
  <c r="AA1103" i="19"/>
  <c r="AA1009" i="19"/>
  <c r="AA1008" i="19"/>
  <c r="AA1007" i="19"/>
  <c r="AA1006" i="19"/>
  <c r="AA836" i="19"/>
  <c r="AA835" i="19"/>
  <c r="AA834" i="19"/>
  <c r="AA833" i="19"/>
  <c r="AA715" i="19"/>
  <c r="AA672" i="19"/>
  <c r="AA629" i="19"/>
  <c r="AA586" i="19"/>
  <c r="AA543" i="19"/>
  <c r="AA500" i="19"/>
  <c r="AA440" i="19"/>
  <c r="AA439" i="19"/>
  <c r="AA286" i="19"/>
  <c r="AA285" i="19"/>
  <c r="AA284" i="19"/>
  <c r="AA283" i="19"/>
  <c r="AA282" i="19"/>
  <c r="AA281" i="19"/>
  <c r="AA130" i="19"/>
  <c r="AA87" i="19"/>
  <c r="AA1102" i="19"/>
  <c r="AA1005" i="19"/>
  <c r="AA1004" i="19"/>
  <c r="AA1003" i="19"/>
  <c r="AA1002" i="19"/>
  <c r="AA832" i="19"/>
  <c r="AA831" i="19"/>
  <c r="AA830" i="19"/>
  <c r="AA829" i="19"/>
  <c r="AA714" i="19"/>
  <c r="AA671" i="19"/>
  <c r="AA628" i="19"/>
  <c r="AA585" i="19"/>
  <c r="AA542" i="19"/>
  <c r="AA499" i="19"/>
  <c r="AA438" i="19"/>
  <c r="AA437" i="19"/>
  <c r="AA280" i="19"/>
  <c r="AA279" i="19"/>
  <c r="AA278" i="19"/>
  <c r="AA277" i="19"/>
  <c r="AA276" i="19"/>
  <c r="AA275" i="19"/>
  <c r="AA119" i="19"/>
  <c r="AA76" i="19"/>
  <c r="AA1101" i="19"/>
  <c r="AA1001" i="19"/>
  <c r="AA1000" i="19"/>
  <c r="AA999" i="19"/>
  <c r="AA998" i="19"/>
  <c r="AA828" i="19"/>
  <c r="AA827" i="19"/>
  <c r="AA826" i="19"/>
  <c r="AA825" i="19"/>
  <c r="AA713" i="19"/>
  <c r="AA670" i="19"/>
  <c r="AA627" i="19"/>
  <c r="AA584" i="19"/>
  <c r="AA541" i="19"/>
  <c r="AA498" i="19"/>
  <c r="AA436" i="19"/>
  <c r="AA435" i="19"/>
  <c r="AA274" i="19"/>
  <c r="AA273" i="19"/>
  <c r="AA272" i="19"/>
  <c r="AA271" i="19"/>
  <c r="AA270" i="19"/>
  <c r="AA269" i="19"/>
  <c r="AA94" i="19"/>
  <c r="AA52" i="19"/>
  <c r="AA1100" i="19"/>
  <c r="AA997" i="19"/>
  <c r="AA996" i="19"/>
  <c r="AA995" i="19"/>
  <c r="AA994" i="19"/>
  <c r="AA824" i="19"/>
  <c r="AA823" i="19"/>
  <c r="AA822" i="19"/>
  <c r="AA821" i="19"/>
  <c r="AA712" i="19"/>
  <c r="AA669" i="19"/>
  <c r="AA626" i="19"/>
  <c r="AA583" i="19"/>
  <c r="AA540" i="19"/>
  <c r="AA497" i="19"/>
  <c r="AA434" i="19"/>
  <c r="AA433" i="19"/>
  <c r="AA268" i="19"/>
  <c r="AA267" i="19"/>
  <c r="AA266" i="19"/>
  <c r="AA265" i="19"/>
  <c r="AA264" i="19"/>
  <c r="AA263" i="19"/>
  <c r="AA107" i="19"/>
  <c r="AA64" i="19"/>
  <c r="AA1099" i="19"/>
  <c r="AA993" i="19"/>
  <c r="AA992" i="19"/>
  <c r="AA991" i="19"/>
  <c r="AA990" i="19"/>
  <c r="AA820" i="19"/>
  <c r="AA819" i="19"/>
  <c r="AA818" i="19"/>
  <c r="AA817" i="19"/>
  <c r="AA711" i="19"/>
  <c r="AA668" i="19"/>
  <c r="AA625" i="19"/>
  <c r="AA582" i="19"/>
  <c r="AA539" i="19"/>
  <c r="AA496" i="19"/>
  <c r="AA432" i="19"/>
  <c r="AA431" i="19"/>
  <c r="AA262" i="19"/>
  <c r="AA261" i="19"/>
  <c r="AA260" i="19"/>
  <c r="AA259" i="19"/>
  <c r="AA258" i="19"/>
  <c r="AA257" i="19"/>
  <c r="AA93" i="19"/>
  <c r="AA51" i="19"/>
  <c r="AA1098" i="19"/>
  <c r="AA989" i="19"/>
  <c r="AA988" i="19"/>
  <c r="AA987" i="19"/>
  <c r="AA986" i="19"/>
  <c r="AA816" i="19"/>
  <c r="AA815" i="19"/>
  <c r="AA814" i="19"/>
  <c r="AA813" i="19"/>
  <c r="AA710" i="19"/>
  <c r="AA667" i="19"/>
  <c r="AA624" i="19"/>
  <c r="AA581" i="19"/>
  <c r="AA538" i="19"/>
  <c r="AA495" i="19"/>
  <c r="AA430" i="19"/>
  <c r="AA429" i="19"/>
  <c r="AA256" i="19"/>
  <c r="AA255" i="19"/>
  <c r="AA254" i="19"/>
  <c r="AA253" i="19"/>
  <c r="AA252" i="19"/>
  <c r="AA251" i="19"/>
  <c r="AA99" i="19"/>
  <c r="AA56" i="19"/>
  <c r="AA1097" i="19"/>
  <c r="AA985" i="19"/>
  <c r="AA984" i="19"/>
  <c r="AA983" i="19"/>
  <c r="AA982" i="19"/>
  <c r="AA812" i="19"/>
  <c r="AA811" i="19"/>
  <c r="AA810" i="19"/>
  <c r="AA809" i="19"/>
  <c r="AA709" i="19"/>
  <c r="AA666" i="19"/>
  <c r="AA623" i="19"/>
  <c r="AA580" i="19"/>
  <c r="AA537" i="19"/>
  <c r="AA494" i="19"/>
  <c r="AA428" i="19"/>
  <c r="AA427" i="19"/>
  <c r="AA250" i="19"/>
  <c r="AA249" i="19"/>
  <c r="AA248" i="19"/>
  <c r="AA247" i="19"/>
  <c r="AA246" i="19"/>
  <c r="AA245" i="19"/>
  <c r="AA115" i="19"/>
  <c r="AA72" i="19"/>
  <c r="AA1096" i="19"/>
  <c r="AA981" i="19"/>
  <c r="AA980" i="19"/>
  <c r="AA979" i="19"/>
  <c r="AA978" i="19"/>
  <c r="AA808" i="19"/>
  <c r="AA807" i="19"/>
  <c r="AA806" i="19"/>
  <c r="AA805" i="19"/>
  <c r="AA708" i="19"/>
  <c r="AA665" i="19"/>
  <c r="AA622" i="19"/>
  <c r="AA579" i="19"/>
  <c r="AA536" i="19"/>
  <c r="AA493" i="19"/>
  <c r="AA426" i="19"/>
  <c r="AA425" i="19"/>
  <c r="AA244" i="19"/>
  <c r="AA243" i="19"/>
  <c r="AA242" i="19"/>
  <c r="AA241" i="19"/>
  <c r="AA240" i="19"/>
  <c r="AA239" i="19"/>
  <c r="AA117" i="19"/>
  <c r="AA74" i="19"/>
  <c r="AA1095" i="19"/>
  <c r="AA977" i="19"/>
  <c r="AA976" i="19"/>
  <c r="AA975" i="19"/>
  <c r="AA974" i="19"/>
  <c r="AA804" i="19"/>
  <c r="AA803" i="19"/>
  <c r="AA802" i="19"/>
  <c r="AA801" i="19"/>
  <c r="AA707" i="19"/>
  <c r="AA664" i="19"/>
  <c r="AA621" i="19"/>
  <c r="AA578" i="19"/>
  <c r="AA535" i="19"/>
  <c r="AA492" i="19"/>
  <c r="AA424" i="19"/>
  <c r="AA423" i="19"/>
  <c r="AA238" i="19"/>
  <c r="AA237" i="19"/>
  <c r="AA236" i="19"/>
  <c r="AA235" i="19"/>
  <c r="AA234" i="19"/>
  <c r="AA233" i="19"/>
  <c r="AA89" i="19"/>
  <c r="AA47" i="19"/>
  <c r="AA1094" i="19"/>
  <c r="AA973" i="19"/>
  <c r="AA972" i="19"/>
  <c r="AA971" i="19"/>
  <c r="AA970" i="19"/>
  <c r="AA800" i="19"/>
  <c r="AA799" i="19"/>
  <c r="AA798" i="19"/>
  <c r="AA797" i="19"/>
  <c r="AA706" i="19"/>
  <c r="AA663" i="19"/>
  <c r="AA620" i="19"/>
  <c r="AA577" i="19"/>
  <c r="AA534" i="19"/>
  <c r="AA491" i="19"/>
  <c r="AA422" i="19"/>
  <c r="AA421" i="19"/>
  <c r="AA232" i="19"/>
  <c r="AA231" i="19"/>
  <c r="AA230" i="19"/>
  <c r="AA229" i="19"/>
  <c r="AA228" i="19"/>
  <c r="AA227" i="19"/>
  <c r="AA106" i="19"/>
  <c r="AA63" i="19"/>
  <c r="AA1093" i="19"/>
  <c r="AA969" i="19"/>
  <c r="AA968" i="19"/>
  <c r="AA967" i="19"/>
  <c r="AA966" i="19"/>
  <c r="AA796" i="19"/>
  <c r="AA795" i="19"/>
  <c r="AA794" i="19"/>
  <c r="AA793" i="19"/>
  <c r="AA705" i="19"/>
  <c r="AA662" i="19"/>
  <c r="AA619" i="19"/>
  <c r="AA576" i="19"/>
  <c r="AA533" i="19"/>
  <c r="AA490" i="19"/>
  <c r="AA420" i="19"/>
  <c r="AA419" i="19"/>
  <c r="AA226" i="19"/>
  <c r="AA225" i="19"/>
  <c r="AA224" i="19"/>
  <c r="AA223" i="19"/>
  <c r="AA222" i="19"/>
  <c r="AA221" i="19"/>
  <c r="AA123" i="19"/>
  <c r="AA80" i="19"/>
  <c r="AA1092" i="19"/>
  <c r="AA965" i="19"/>
  <c r="AA964" i="19"/>
  <c r="AA963" i="19"/>
  <c r="AA962" i="19"/>
  <c r="AA792" i="19"/>
  <c r="AA791" i="19"/>
  <c r="AA790" i="19"/>
  <c r="AA789" i="19"/>
  <c r="AA704" i="19"/>
  <c r="AA661" i="19"/>
  <c r="AA618" i="19"/>
  <c r="AA575" i="19"/>
  <c r="AA532" i="19"/>
  <c r="AA489" i="19"/>
  <c r="AA418" i="19"/>
  <c r="AA417" i="19"/>
  <c r="AA220" i="19"/>
  <c r="AA219" i="19"/>
  <c r="AA218" i="19"/>
  <c r="AA217" i="19"/>
  <c r="AA216" i="19"/>
  <c r="AA215" i="19"/>
  <c r="AA120" i="19"/>
  <c r="AA77" i="19"/>
  <c r="AA1091" i="19"/>
  <c r="AA961" i="19"/>
  <c r="AA960" i="19"/>
  <c r="AA959" i="19"/>
  <c r="AA958" i="19"/>
  <c r="AA788" i="19"/>
  <c r="AA787" i="19"/>
  <c r="AA786" i="19"/>
  <c r="AA785" i="19"/>
  <c r="AA703" i="19"/>
  <c r="AA660" i="19"/>
  <c r="AA617" i="19"/>
  <c r="AA574" i="19"/>
  <c r="AA531" i="19"/>
  <c r="AA488" i="19"/>
  <c r="AA416" i="19"/>
  <c r="AA415" i="19"/>
  <c r="AA214" i="19"/>
  <c r="AA213" i="19"/>
  <c r="AA212" i="19"/>
  <c r="AA211" i="19"/>
  <c r="AA210" i="19"/>
  <c r="AA209" i="19"/>
  <c r="AA96" i="19"/>
  <c r="AA16" i="19"/>
  <c r="AA1090" i="19"/>
  <c r="AA957" i="19"/>
  <c r="AA956" i="19"/>
  <c r="AA955" i="19"/>
  <c r="AA954" i="19"/>
  <c r="AA784" i="19"/>
  <c r="AA783" i="19"/>
  <c r="AA782" i="19"/>
  <c r="AA781" i="19"/>
  <c r="AA702" i="19"/>
  <c r="AA659" i="19"/>
  <c r="AA616" i="19"/>
  <c r="AA573" i="19"/>
  <c r="AA530" i="19"/>
  <c r="AA487" i="19"/>
  <c r="AA414" i="19"/>
  <c r="AA413" i="19"/>
  <c r="AA208" i="19"/>
  <c r="AA207" i="19"/>
  <c r="AA206" i="19"/>
  <c r="AA205" i="19"/>
  <c r="AA204" i="19"/>
  <c r="AA203" i="19"/>
  <c r="AA95" i="19"/>
  <c r="AA53" i="19"/>
  <c r="AA1089" i="19"/>
  <c r="AA953" i="19"/>
  <c r="AA952" i="19"/>
  <c r="AA951" i="19"/>
  <c r="AA950" i="19"/>
  <c r="AA780" i="19"/>
  <c r="AA779" i="19"/>
  <c r="AA778" i="19"/>
  <c r="AA777" i="19"/>
  <c r="AA701" i="19"/>
  <c r="AA658" i="19"/>
  <c r="AA615" i="19"/>
  <c r="AA572" i="19"/>
  <c r="AA529" i="19"/>
  <c r="AA486" i="19"/>
  <c r="AA412" i="19"/>
  <c r="AA411" i="19"/>
  <c r="AA202" i="19"/>
  <c r="AA201" i="19"/>
  <c r="AA200" i="19"/>
  <c r="AA199" i="19"/>
  <c r="AA198" i="19"/>
  <c r="AA197" i="19"/>
  <c r="AA128" i="19"/>
  <c r="AA85" i="19"/>
  <c r="AA1088" i="19"/>
  <c r="AA949" i="19"/>
  <c r="AA948" i="19"/>
  <c r="AA947" i="19"/>
  <c r="AA946" i="19"/>
  <c r="AA776" i="19"/>
  <c r="AA775" i="19"/>
  <c r="AA774" i="19"/>
  <c r="AA773" i="19"/>
  <c r="AA700" i="19"/>
  <c r="AA657" i="19"/>
  <c r="AA614" i="19"/>
  <c r="AA571" i="19"/>
  <c r="AA528" i="19"/>
  <c r="AA485" i="19"/>
  <c r="AA410" i="19"/>
  <c r="AA409" i="19"/>
  <c r="AA196" i="19"/>
  <c r="AA195" i="19"/>
  <c r="AA194" i="19"/>
  <c r="AA193" i="19"/>
  <c r="AA192" i="19"/>
  <c r="AA191" i="19"/>
  <c r="AA101" i="19"/>
  <c r="AA58" i="19"/>
  <c r="AA1087" i="19"/>
  <c r="AA945" i="19"/>
  <c r="AA944" i="19"/>
  <c r="AA943" i="19"/>
  <c r="AA942" i="19"/>
  <c r="AA772" i="19"/>
  <c r="AA771" i="19"/>
  <c r="AA770" i="19"/>
  <c r="AA769" i="19"/>
  <c r="AA699" i="19"/>
  <c r="AA656" i="19"/>
  <c r="AA613" i="19"/>
  <c r="AA570" i="19"/>
  <c r="AA527" i="19"/>
  <c r="AA484" i="19"/>
  <c r="AA408" i="19"/>
  <c r="AA407" i="19"/>
  <c r="AA190" i="19"/>
  <c r="AA189" i="19"/>
  <c r="AA188" i="19"/>
  <c r="AA187" i="19"/>
  <c r="AA186" i="19"/>
  <c r="AA185" i="19"/>
  <c r="AA122" i="19"/>
  <c r="AA79" i="19"/>
  <c r="AA1086" i="19"/>
  <c r="AA941" i="19"/>
  <c r="AA940" i="19"/>
  <c r="AA939" i="19"/>
  <c r="AA938" i="19"/>
  <c r="AA768" i="19"/>
  <c r="AA767" i="19"/>
  <c r="AA766" i="19"/>
  <c r="AA765" i="19"/>
  <c r="AA698" i="19"/>
  <c r="AA655" i="19"/>
  <c r="AA612" i="19"/>
  <c r="AA569" i="19"/>
  <c r="AA519" i="19"/>
  <c r="AA476" i="19"/>
  <c r="AA392" i="19"/>
  <c r="AA391" i="19"/>
  <c r="AA142" i="19"/>
  <c r="AA141" i="19"/>
  <c r="AA140" i="19"/>
  <c r="AA139" i="19"/>
  <c r="AA138" i="19"/>
  <c r="AA137" i="19"/>
  <c r="AA88" i="19"/>
  <c r="AA46" i="19"/>
  <c r="AA1085" i="19"/>
  <c r="AA937" i="19"/>
  <c r="AA936" i="19"/>
  <c r="AA935" i="19"/>
  <c r="AA934" i="19"/>
  <c r="AA764" i="19"/>
  <c r="AA763" i="19"/>
  <c r="AA762" i="19"/>
  <c r="AA761" i="19"/>
  <c r="AA697" i="19"/>
  <c r="AA654" i="19"/>
  <c r="AA611" i="19"/>
  <c r="AA568" i="19"/>
  <c r="AA526" i="19"/>
  <c r="AA483" i="19"/>
  <c r="AA406" i="19"/>
  <c r="AA405" i="19"/>
  <c r="AA184" i="19"/>
  <c r="AA183" i="19"/>
  <c r="AA182" i="19"/>
  <c r="AA181" i="19"/>
  <c r="AA180" i="19"/>
  <c r="AA179" i="19"/>
  <c r="AA103" i="19"/>
  <c r="AA60" i="19"/>
  <c r="AA1084" i="19"/>
  <c r="AA933" i="19"/>
  <c r="AA932" i="19"/>
  <c r="AA931" i="19"/>
  <c r="AA930" i="19"/>
  <c r="AA760" i="19"/>
  <c r="AA759" i="19"/>
  <c r="AA758" i="19"/>
  <c r="AA757" i="19"/>
  <c r="AA696" i="19"/>
  <c r="AA653" i="19"/>
  <c r="AA610" i="19"/>
  <c r="AA567" i="19"/>
  <c r="AA525" i="19"/>
  <c r="AA482" i="19"/>
  <c r="AA404" i="19"/>
  <c r="AA403" i="19"/>
  <c r="AA178" i="19"/>
  <c r="AA177" i="19"/>
  <c r="AA176" i="19"/>
  <c r="AA175" i="19"/>
  <c r="AA174" i="19"/>
  <c r="AA173" i="19"/>
  <c r="AA124" i="19"/>
  <c r="AA81" i="19"/>
  <c r="AA1083" i="19"/>
  <c r="AA929" i="19"/>
  <c r="AA928" i="19"/>
  <c r="AA927" i="19"/>
  <c r="AA926" i="19"/>
  <c r="AA756" i="19"/>
  <c r="AA755" i="19"/>
  <c r="AA754" i="19"/>
  <c r="AA753" i="19"/>
  <c r="AA695" i="19"/>
  <c r="AA652" i="19"/>
  <c r="AA609" i="19"/>
  <c r="AA566" i="19"/>
  <c r="AA524" i="19"/>
  <c r="AA481" i="19"/>
  <c r="AA402" i="19"/>
  <c r="AA401" i="19"/>
  <c r="AA172" i="19"/>
  <c r="AA171" i="19"/>
  <c r="AA170" i="19"/>
  <c r="AA169" i="19"/>
  <c r="AA168" i="19"/>
  <c r="AA167" i="19"/>
  <c r="AA125" i="19"/>
  <c r="AA82" i="19"/>
  <c r="AA1082" i="19"/>
  <c r="AA925" i="19"/>
  <c r="AA924" i="19"/>
  <c r="AA923" i="19"/>
  <c r="AA922" i="19"/>
  <c r="AA752" i="19"/>
  <c r="AA751" i="19"/>
  <c r="AA750" i="19"/>
  <c r="AA749" i="19"/>
  <c r="AA694" i="19"/>
  <c r="AA651" i="19"/>
  <c r="AA608" i="19"/>
  <c r="AA565" i="19"/>
  <c r="AA523" i="19"/>
  <c r="AA480" i="19"/>
  <c r="AA400" i="19"/>
  <c r="AA399" i="19"/>
  <c r="AA166" i="19"/>
  <c r="AA165" i="19"/>
  <c r="AA164" i="19"/>
  <c r="AA163" i="19"/>
  <c r="AA162" i="19"/>
  <c r="AA161" i="19"/>
  <c r="AA104" i="19"/>
  <c r="AA61" i="19"/>
  <c r="AA1081" i="19"/>
  <c r="AA921" i="19"/>
  <c r="AA920" i="19"/>
  <c r="AA919" i="19"/>
  <c r="AA918" i="19"/>
  <c r="AA748" i="19"/>
  <c r="AA747" i="19"/>
  <c r="AA746" i="19"/>
  <c r="AA745" i="19"/>
  <c r="AA693" i="19"/>
  <c r="AA650" i="19"/>
  <c r="AA607" i="19"/>
  <c r="AA564" i="19"/>
  <c r="AA522" i="19"/>
  <c r="AA479" i="19"/>
  <c r="AA398" i="19"/>
  <c r="AA397" i="19"/>
  <c r="AA160" i="19"/>
  <c r="AA159" i="19"/>
  <c r="AA158" i="19"/>
  <c r="AA157" i="19"/>
  <c r="AA156" i="19"/>
  <c r="AA155" i="19"/>
  <c r="AA116" i="19"/>
  <c r="AA73" i="19"/>
  <c r="AA1080" i="19"/>
  <c r="AA917" i="19"/>
  <c r="AA916" i="19"/>
  <c r="AA915" i="19"/>
  <c r="AA914" i="19"/>
  <c r="AA744" i="19"/>
  <c r="AA743" i="19"/>
  <c r="AA742" i="19"/>
  <c r="AA741" i="19"/>
  <c r="AA692" i="19"/>
  <c r="AA649" i="19"/>
  <c r="AA606" i="19"/>
  <c r="AA563" i="19"/>
  <c r="AA521" i="19"/>
  <c r="AA478" i="19"/>
  <c r="AA396" i="19"/>
  <c r="AA395" i="19"/>
  <c r="AA154" i="19"/>
  <c r="AA153" i="19"/>
  <c r="AA152" i="19"/>
  <c r="AA151" i="19"/>
  <c r="AA150" i="19"/>
  <c r="AA149" i="19"/>
  <c r="AA100" i="19"/>
  <c r="AA57" i="19"/>
  <c r="AA1079" i="19"/>
  <c r="AA913" i="19"/>
  <c r="AA912" i="19"/>
  <c r="AA911" i="19"/>
  <c r="AA910" i="19"/>
  <c r="AA740" i="19"/>
  <c r="AA739" i="19"/>
  <c r="AA738" i="19"/>
  <c r="AA737" i="19"/>
  <c r="AA691" i="19"/>
  <c r="AA648" i="19"/>
  <c r="AA605" i="19"/>
  <c r="AA562" i="19"/>
  <c r="AA520" i="19"/>
  <c r="AA477" i="19"/>
  <c r="AA394" i="19"/>
  <c r="AA393" i="19"/>
  <c r="AA148" i="19"/>
  <c r="AA147" i="19"/>
  <c r="AA146" i="19"/>
  <c r="AA145" i="19"/>
  <c r="AA144" i="19"/>
  <c r="AA143" i="19"/>
  <c r="AA98" i="19"/>
  <c r="AA55" i="19"/>
  <c r="AA1078" i="19"/>
  <c r="AA909" i="19"/>
  <c r="AA908" i="19"/>
  <c r="AA907" i="19"/>
  <c r="AA906" i="19"/>
  <c r="AA736" i="19"/>
  <c r="AA735" i="19"/>
  <c r="AA734" i="19"/>
  <c r="AA733" i="19"/>
  <c r="AA690" i="19"/>
  <c r="AA647" i="19"/>
  <c r="AA604" i="19"/>
  <c r="AA561" i="19"/>
  <c r="AA518" i="19"/>
  <c r="AA475" i="19"/>
  <c r="AA390" i="19"/>
  <c r="AA389" i="19"/>
  <c r="AA136" i="19"/>
  <c r="AA135" i="19"/>
  <c r="AA134" i="19"/>
  <c r="AA133" i="19"/>
  <c r="AA132" i="19"/>
  <c r="AA131" i="19"/>
  <c r="AA114" i="19"/>
  <c r="AA71" i="19"/>
  <c r="AA45" i="19"/>
  <c r="AA44" i="19"/>
  <c r="AA43" i="19"/>
  <c r="AA42" i="19"/>
  <c r="AA41" i="19"/>
  <c r="AA40" i="19"/>
  <c r="AA39" i="19"/>
  <c r="AA38" i="19"/>
  <c r="AA37" i="19"/>
  <c r="AA36" i="19"/>
  <c r="AA35" i="19"/>
  <c r="AA34" i="19"/>
  <c r="AA33" i="19"/>
  <c r="AA32" i="19"/>
  <c r="AA31" i="19"/>
  <c r="AA30" i="19"/>
  <c r="AA29" i="19"/>
  <c r="AA28" i="19"/>
  <c r="AA27" i="19"/>
  <c r="AA26" i="19"/>
  <c r="AA25" i="19"/>
  <c r="AA24" i="19"/>
  <c r="AA23" i="19"/>
  <c r="AA22" i="19"/>
  <c r="AA21" i="19"/>
  <c r="AA20" i="19"/>
  <c r="AA19" i="19"/>
  <c r="AA18" i="19"/>
  <c r="AA17" i="19"/>
  <c r="AA15" i="19"/>
  <c r="AA14" i="19"/>
  <c r="AA13" i="19"/>
  <c r="AA12" i="19"/>
  <c r="AA11" i="19"/>
  <c r="AA10" i="19"/>
  <c r="AA9" i="19"/>
  <c r="AA8" i="19"/>
  <c r="AA7" i="19"/>
  <c r="AA6" i="19"/>
  <c r="AA5" i="19"/>
  <c r="AA4" i="19"/>
  <c r="AA3" i="19"/>
  <c r="AA2" i="19"/>
  <c r="X2" i="19"/>
  <c r="V28" i="19"/>
  <c r="X28" i="19" s="1"/>
  <c r="AC1069" i="19" s="1"/>
  <c r="V27" i="19"/>
  <c r="X27" i="19" s="1"/>
  <c r="AC1076" i="19" s="1"/>
  <c r="V26" i="19"/>
  <c r="X26" i="19" s="1"/>
  <c r="AC1067" i="19" s="1"/>
  <c r="V25" i="19"/>
  <c r="X25" i="19" s="1"/>
  <c r="AC1038" i="19" s="1"/>
  <c r="V24" i="19"/>
  <c r="X24" i="19" s="1"/>
  <c r="AC88" i="19" s="1"/>
  <c r="V23" i="19"/>
  <c r="X23" i="19" s="1"/>
  <c r="AC16" i="19" s="1"/>
  <c r="V22" i="19"/>
  <c r="X22" i="19" s="1"/>
  <c r="AC2" i="19" s="1"/>
  <c r="V21" i="19"/>
  <c r="X21" i="19" s="1"/>
  <c r="V20" i="19"/>
  <c r="X20" i="19" s="1"/>
  <c r="V19" i="19"/>
  <c r="X19" i="19" s="1"/>
  <c r="AC614" i="19" s="1"/>
  <c r="V18" i="19"/>
  <c r="X18" i="19" s="1"/>
  <c r="AC564" i="19" s="1"/>
  <c r="V16" i="19"/>
  <c r="X16" i="19" s="1"/>
  <c r="AC135" i="19" s="1"/>
  <c r="V17" i="19"/>
  <c r="X17" i="19" s="1"/>
  <c r="AC136" i="19" s="1"/>
  <c r="V15" i="19"/>
  <c r="X15" i="19" s="1"/>
  <c r="AC134" i="19" s="1"/>
  <c r="V14" i="19"/>
  <c r="X14" i="19" s="1"/>
  <c r="AC133" i="19" s="1"/>
  <c r="V13" i="19"/>
  <c r="X13" i="19" s="1"/>
  <c r="AC384" i="19" s="1"/>
  <c r="V12" i="19"/>
  <c r="X12" i="19" s="1"/>
  <c r="AC383" i="19" s="1"/>
  <c r="V11" i="19"/>
  <c r="X11" i="19" s="1"/>
  <c r="AC390" i="19" s="1"/>
  <c r="V10" i="19"/>
  <c r="X10" i="19" s="1"/>
  <c r="AC1078" i="19" s="1"/>
  <c r="V9" i="19"/>
  <c r="X9" i="19" s="1"/>
  <c r="AC736" i="19" s="1"/>
  <c r="V8" i="19"/>
  <c r="X8" i="19" s="1"/>
  <c r="AC734" i="19" s="1"/>
  <c r="V7" i="19"/>
  <c r="X7" i="19" s="1"/>
  <c r="AC735" i="19" s="1"/>
  <c r="V6" i="19"/>
  <c r="X6" i="19" s="1"/>
  <c r="AC733" i="19" s="1"/>
  <c r="V5" i="19"/>
  <c r="X5" i="19" s="1"/>
  <c r="AC473" i="19" s="1"/>
  <c r="V4" i="19"/>
  <c r="X4" i="19" s="1"/>
  <c r="AC698" i="19" s="1"/>
  <c r="V3" i="19"/>
  <c r="X3" i="19" s="1"/>
  <c r="AC648" i="19" s="1"/>
  <c r="K48" i="18" l="1"/>
  <c r="AC914" i="19"/>
  <c r="AC926" i="19"/>
  <c r="AD926" i="19" s="1"/>
  <c r="AC938" i="19"/>
  <c r="AD938" i="19" s="1"/>
  <c r="AC950" i="19"/>
  <c r="AD950" i="19" s="1"/>
  <c r="AC962" i="19"/>
  <c r="AD962" i="19" s="1"/>
  <c r="AC974" i="19"/>
  <c r="AC986" i="19"/>
  <c r="AC998" i="19"/>
  <c r="AC1010" i="19"/>
  <c r="AC1022" i="19"/>
  <c r="AC1034" i="19"/>
  <c r="AC1046" i="19"/>
  <c r="AC1058" i="19"/>
  <c r="AC1070" i="19"/>
  <c r="AD1070" i="19" s="1"/>
  <c r="K36" i="18"/>
  <c r="AC809" i="19"/>
  <c r="AD809" i="19" s="1"/>
  <c r="AC763" i="19"/>
  <c r="AD763" i="19" s="1"/>
  <c r="AC823" i="19"/>
  <c r="AC883" i="19"/>
  <c r="AC915" i="19"/>
  <c r="AC927" i="19"/>
  <c r="AC939" i="19"/>
  <c r="AC951" i="19"/>
  <c r="AC963" i="19"/>
  <c r="AC975" i="19"/>
  <c r="AC987" i="19"/>
  <c r="AD987" i="19" s="1"/>
  <c r="AC999" i="19"/>
  <c r="AD999" i="19" s="1"/>
  <c r="AC1011" i="19"/>
  <c r="AD1011" i="19" s="1"/>
  <c r="AC1023" i="19"/>
  <c r="AD1023" i="19" s="1"/>
  <c r="AC1035" i="19"/>
  <c r="AC1047" i="19"/>
  <c r="AC1059" i="19"/>
  <c r="AC1071" i="19"/>
  <c r="AC813" i="19"/>
  <c r="AC767" i="19"/>
  <c r="AC826" i="19"/>
  <c r="AC887" i="19"/>
  <c r="AC916" i="19"/>
  <c r="AC928" i="19"/>
  <c r="AC940" i="19"/>
  <c r="AC952" i="19"/>
  <c r="AC964" i="19"/>
  <c r="AC976" i="19"/>
  <c r="AC988" i="19"/>
  <c r="AC1000" i="19"/>
  <c r="AC1012" i="19"/>
  <c r="AC1024" i="19"/>
  <c r="AC1036" i="19"/>
  <c r="AC1048" i="19"/>
  <c r="AC1060" i="19"/>
  <c r="AC1072" i="19"/>
  <c r="K47" i="18"/>
  <c r="K46" i="18"/>
  <c r="K45" i="18"/>
  <c r="AC1037" i="19"/>
  <c r="AC1026" i="19"/>
  <c r="AC828" i="19"/>
  <c r="AC779" i="19"/>
  <c r="AC839" i="19"/>
  <c r="AC907" i="19"/>
  <c r="AC919" i="19"/>
  <c r="AC931" i="19"/>
  <c r="AC943" i="19"/>
  <c r="AD943" i="19" s="1"/>
  <c r="AC955" i="19"/>
  <c r="AD955" i="19" s="1"/>
  <c r="AC967" i="19"/>
  <c r="AD967" i="19" s="1"/>
  <c r="AC979" i="19"/>
  <c r="AC991" i="19"/>
  <c r="AC1003" i="19"/>
  <c r="AC1015" i="19"/>
  <c r="AC1027" i="19"/>
  <c r="AC1039" i="19"/>
  <c r="AC1051" i="19"/>
  <c r="AC1063" i="19"/>
  <c r="AC1075" i="19"/>
  <c r="K44" i="18"/>
  <c r="AC1025" i="19"/>
  <c r="AC1050" i="19"/>
  <c r="AD1050" i="19" s="1"/>
  <c r="AC832" i="19"/>
  <c r="AC783" i="19"/>
  <c r="AC843" i="19"/>
  <c r="AC908" i="19"/>
  <c r="AC920" i="19"/>
  <c r="AC932" i="19"/>
  <c r="AC944" i="19"/>
  <c r="AC956" i="19"/>
  <c r="AC968" i="19"/>
  <c r="AD968" i="19" s="1"/>
  <c r="AC980" i="19"/>
  <c r="AD980" i="19" s="1"/>
  <c r="AC992" i="19"/>
  <c r="AD992" i="19" s="1"/>
  <c r="AC1004" i="19"/>
  <c r="AD1004" i="19" s="1"/>
  <c r="AC1016" i="19"/>
  <c r="AC1028" i="19"/>
  <c r="AC1040" i="19"/>
  <c r="AC1052" i="19"/>
  <c r="AC1064" i="19"/>
  <c r="K55" i="18"/>
  <c r="K43" i="18"/>
  <c r="AC1049" i="19"/>
  <c r="AC1062" i="19"/>
  <c r="AC860" i="19"/>
  <c r="AD860" i="19" s="1"/>
  <c r="AC787" i="19"/>
  <c r="AD787" i="19" s="1"/>
  <c r="AC859" i="19"/>
  <c r="AD859" i="19" s="1"/>
  <c r="AC909" i="19"/>
  <c r="AC921" i="19"/>
  <c r="AC933" i="19"/>
  <c r="AC945" i="19"/>
  <c r="AC957" i="19"/>
  <c r="AC969" i="19"/>
  <c r="AC981" i="19"/>
  <c r="AC993" i="19"/>
  <c r="AC1005" i="19"/>
  <c r="AC1017" i="19"/>
  <c r="AD1017" i="19" s="1"/>
  <c r="AC1029" i="19"/>
  <c r="AD1029" i="19" s="1"/>
  <c r="AC1041" i="19"/>
  <c r="AD1041" i="19" s="1"/>
  <c r="AC1053" i="19"/>
  <c r="AC1065" i="19"/>
  <c r="AC1077" i="19"/>
  <c r="K54" i="18"/>
  <c r="K42" i="18"/>
  <c r="AC1073" i="19"/>
  <c r="AC906" i="19"/>
  <c r="AC930" i="19"/>
  <c r="AC954" i="19"/>
  <c r="AC978" i="19"/>
  <c r="AC990" i="19"/>
  <c r="AD990" i="19" s="1"/>
  <c r="AC1014" i="19"/>
  <c r="AD1014" i="19" s="1"/>
  <c r="AC1074" i="19"/>
  <c r="AC876" i="19"/>
  <c r="AC791" i="19"/>
  <c r="AC863" i="19"/>
  <c r="AC910" i="19"/>
  <c r="AC922" i="19"/>
  <c r="AC934" i="19"/>
  <c r="AC946" i="19"/>
  <c r="AC958" i="19"/>
  <c r="AD958" i="19" s="1"/>
  <c r="AC970" i="19"/>
  <c r="AD970" i="19" s="1"/>
  <c r="AC982" i="19"/>
  <c r="AD982" i="19" s="1"/>
  <c r="AC994" i="19"/>
  <c r="AD994" i="19" s="1"/>
  <c r="AC1006" i="19"/>
  <c r="AC1018" i="19"/>
  <c r="AC1030" i="19"/>
  <c r="AC1042" i="19"/>
  <c r="AC1054" i="19"/>
  <c r="AC1066" i="19"/>
  <c r="K53" i="18"/>
  <c r="K41" i="18"/>
  <c r="AC917" i="19"/>
  <c r="AC929" i="19"/>
  <c r="AC941" i="19"/>
  <c r="AC953" i="19"/>
  <c r="AD953" i="19" s="1"/>
  <c r="AC965" i="19"/>
  <c r="AC977" i="19"/>
  <c r="AC989" i="19"/>
  <c r="AC1001" i="19"/>
  <c r="AC1013" i="19"/>
  <c r="AC1061" i="19"/>
  <c r="AC918" i="19"/>
  <c r="AC942" i="19"/>
  <c r="AC966" i="19"/>
  <c r="AC1002" i="19"/>
  <c r="AC880" i="19"/>
  <c r="AD880" i="19" s="1"/>
  <c r="AC794" i="19"/>
  <c r="AD794" i="19" s="1"/>
  <c r="AC867" i="19"/>
  <c r="AC911" i="19"/>
  <c r="AC923" i="19"/>
  <c r="AC935" i="19"/>
  <c r="AC947" i="19"/>
  <c r="AC959" i="19"/>
  <c r="AC971" i="19"/>
  <c r="AC983" i="19"/>
  <c r="AC995" i="19"/>
  <c r="AD995" i="19" s="1"/>
  <c r="AC1007" i="19"/>
  <c r="AD1007" i="19" s="1"/>
  <c r="AC1019" i="19"/>
  <c r="AD1019" i="19" s="1"/>
  <c r="AC1031" i="19"/>
  <c r="AD1031" i="19" s="1"/>
  <c r="AC1043" i="19"/>
  <c r="AC1055" i="19"/>
  <c r="K52" i="18"/>
  <c r="K40" i="18"/>
  <c r="K51" i="18"/>
  <c r="K39" i="18"/>
  <c r="AC594" i="19"/>
  <c r="AC743" i="19"/>
  <c r="AC815" i="19"/>
  <c r="AC875" i="19"/>
  <c r="AC913" i="19"/>
  <c r="AD913" i="19" s="1"/>
  <c r="AC925" i="19"/>
  <c r="AD925" i="19" s="1"/>
  <c r="AC937" i="19"/>
  <c r="AC949" i="19"/>
  <c r="AC961" i="19"/>
  <c r="AC973" i="19"/>
  <c r="AC985" i="19"/>
  <c r="AC997" i="19"/>
  <c r="AC1009" i="19"/>
  <c r="AC1021" i="19"/>
  <c r="AC1033" i="19"/>
  <c r="AD1033" i="19" s="1"/>
  <c r="AC1045" i="19"/>
  <c r="AD1045" i="19" s="1"/>
  <c r="AC1057" i="19"/>
  <c r="AD1057" i="19" s="1"/>
  <c r="K50" i="18"/>
  <c r="K38" i="18"/>
  <c r="K49" i="18"/>
  <c r="K37" i="18"/>
  <c r="AC1102" i="19"/>
  <c r="AC1104" i="19"/>
  <c r="AC1112" i="19"/>
  <c r="AC1113" i="19"/>
  <c r="AC1084" i="19"/>
  <c r="AD1084" i="19" s="1"/>
  <c r="AC1116" i="19"/>
  <c r="AD1116" i="19" s="1"/>
  <c r="AC1085" i="19"/>
  <c r="AD1085" i="19" s="1"/>
  <c r="AC1117" i="19"/>
  <c r="AD1117" i="19" s="1"/>
  <c r="AC1088" i="19"/>
  <c r="AD1088" i="19" s="1"/>
  <c r="AC764" i="19"/>
  <c r="AD764" i="19" s="1"/>
  <c r="AC751" i="19"/>
  <c r="AD751" i="19" s="1"/>
  <c r="AC799" i="19"/>
  <c r="AD799" i="19" s="1"/>
  <c r="AC847" i="19"/>
  <c r="AC895" i="19"/>
  <c r="AC1089" i="19"/>
  <c r="AC780" i="19"/>
  <c r="AC755" i="19"/>
  <c r="AD755" i="19" s="1"/>
  <c r="AC803" i="19"/>
  <c r="AC851" i="19"/>
  <c r="AC899" i="19"/>
  <c r="AD899" i="19" s="1"/>
  <c r="AC1098" i="19"/>
  <c r="AC1099" i="19"/>
  <c r="AC1103" i="19"/>
  <c r="AD1103" i="19" s="1"/>
  <c r="AC1090" i="19"/>
  <c r="AD1090" i="19" s="1"/>
  <c r="AC784" i="19"/>
  <c r="AC759" i="19"/>
  <c r="AC807" i="19"/>
  <c r="AC855" i="19"/>
  <c r="AC903" i="19"/>
  <c r="AD903" i="19" s="1"/>
  <c r="AC636" i="19"/>
  <c r="AD636" i="19" s="1"/>
  <c r="AC768" i="19"/>
  <c r="AD768" i="19" s="1"/>
  <c r="AC816" i="19"/>
  <c r="AD816" i="19" s="1"/>
  <c r="AC864" i="19"/>
  <c r="AD864" i="19" s="1"/>
  <c r="AC630" i="19"/>
  <c r="AD630" i="19" s="1"/>
  <c r="AC782" i="19"/>
  <c r="AD782" i="19" s="1"/>
  <c r="AC1086" i="19"/>
  <c r="AD1086" i="19" s="1"/>
  <c r="AC1100" i="19"/>
  <c r="AD1100" i="19" s="1"/>
  <c r="AC1114" i="19"/>
  <c r="AD1114" i="19" s="1"/>
  <c r="AC772" i="19"/>
  <c r="AD772" i="19" s="1"/>
  <c r="AC820" i="19"/>
  <c r="AD820" i="19" s="1"/>
  <c r="AC868" i="19"/>
  <c r="AD868" i="19" s="1"/>
  <c r="AC629" i="19"/>
  <c r="AD629" i="19" s="1"/>
  <c r="AC810" i="19"/>
  <c r="AD810" i="19" s="1"/>
  <c r="AC1087" i="19"/>
  <c r="AD1087" i="19" s="1"/>
  <c r="AC1101" i="19"/>
  <c r="AC1115" i="19"/>
  <c r="AC776" i="19"/>
  <c r="AD776" i="19" s="1"/>
  <c r="AC824" i="19"/>
  <c r="AD824" i="19" s="1"/>
  <c r="AC872" i="19"/>
  <c r="AD872" i="19" s="1"/>
  <c r="AC623" i="19"/>
  <c r="AD623" i="19" s="1"/>
  <c r="AC617" i="19"/>
  <c r="AD617" i="19" s="1"/>
  <c r="AC818" i="19"/>
  <c r="AD818" i="19" s="1"/>
  <c r="AC788" i="19"/>
  <c r="AD788" i="19" s="1"/>
  <c r="AC615" i="19"/>
  <c r="AD615" i="19" s="1"/>
  <c r="AC830" i="19"/>
  <c r="AD830" i="19" s="1"/>
  <c r="AC1091" i="19"/>
  <c r="AD1091" i="19" s="1"/>
  <c r="AC1105" i="19"/>
  <c r="AD1105" i="19" s="1"/>
  <c r="AC744" i="19"/>
  <c r="AD744" i="19" s="1"/>
  <c r="AC792" i="19"/>
  <c r="AD792" i="19" s="1"/>
  <c r="AC840" i="19"/>
  <c r="AD840" i="19" s="1"/>
  <c r="AC888" i="19"/>
  <c r="AC731" i="19"/>
  <c r="AD731" i="19" s="1"/>
  <c r="AC905" i="19"/>
  <c r="AC1092" i="19"/>
  <c r="AD1092" i="19" s="1"/>
  <c r="AC1108" i="19"/>
  <c r="AD1108" i="19" s="1"/>
  <c r="AC748" i="19"/>
  <c r="AD748" i="19" s="1"/>
  <c r="AC796" i="19"/>
  <c r="AD796" i="19" s="1"/>
  <c r="AC844" i="19"/>
  <c r="AD844" i="19" s="1"/>
  <c r="AC892" i="19"/>
  <c r="AC616" i="19"/>
  <c r="AD616" i="19" s="1"/>
  <c r="AC884" i="19"/>
  <c r="AD884" i="19" s="1"/>
  <c r="AC708" i="19"/>
  <c r="AD708" i="19" s="1"/>
  <c r="AC1093" i="19"/>
  <c r="AD1093" i="19" s="1"/>
  <c r="AC752" i="19"/>
  <c r="AD752" i="19" s="1"/>
  <c r="AC800" i="19"/>
  <c r="AD800" i="19" s="1"/>
  <c r="AC896" i="19"/>
  <c r="AD896" i="19" s="1"/>
  <c r="AC585" i="19"/>
  <c r="AD585" i="19" s="1"/>
  <c r="AC1080" i="19"/>
  <c r="AD1080" i="19" s="1"/>
  <c r="AC1096" i="19"/>
  <c r="AD1096" i="19" s="1"/>
  <c r="AC1110" i="19"/>
  <c r="AD1110" i="19" s="1"/>
  <c r="AC756" i="19"/>
  <c r="AD756" i="19" s="1"/>
  <c r="AC804" i="19"/>
  <c r="AC852" i="19"/>
  <c r="AC900" i="19"/>
  <c r="AD900" i="19" s="1"/>
  <c r="AC822" i="19"/>
  <c r="AD822" i="19" s="1"/>
  <c r="AC740" i="19"/>
  <c r="AD740" i="19" s="1"/>
  <c r="AC836" i="19"/>
  <c r="AD836" i="19" s="1"/>
  <c r="AC1079" i="19"/>
  <c r="AD1079" i="19" s="1"/>
  <c r="AC1109" i="19"/>
  <c r="AD1109" i="19" s="1"/>
  <c r="AC848" i="19"/>
  <c r="AC584" i="19"/>
  <c r="AD584" i="19" s="1"/>
  <c r="AC781" i="19"/>
  <c r="AD781" i="19" s="1"/>
  <c r="AC1081" i="19"/>
  <c r="AC1097" i="19"/>
  <c r="AC1111" i="19"/>
  <c r="AD1111" i="19" s="1"/>
  <c r="AC760" i="19"/>
  <c r="AC808" i="19"/>
  <c r="AD808" i="19" s="1"/>
  <c r="AC856" i="19"/>
  <c r="AD856" i="19" s="1"/>
  <c r="AC904" i="19"/>
  <c r="AC580" i="19"/>
  <c r="AD580" i="19" s="1"/>
  <c r="AC817" i="19"/>
  <c r="AD817" i="19" s="1"/>
  <c r="AC571" i="19"/>
  <c r="AD571" i="19" s="1"/>
  <c r="AC612" i="19"/>
  <c r="AD612" i="19" s="1"/>
  <c r="AC829" i="19"/>
  <c r="AD829" i="19" s="1"/>
  <c r="AC642" i="19"/>
  <c r="AD642" i="19" s="1"/>
  <c r="AC611" i="19"/>
  <c r="AD611" i="19" s="1"/>
  <c r="AC762" i="19"/>
  <c r="AD762" i="19" s="1"/>
  <c r="AC641" i="19"/>
  <c r="AD641" i="19" s="1"/>
  <c r="AC610" i="19"/>
  <c r="AD610" i="19" s="1"/>
  <c r="AC766" i="19"/>
  <c r="AD766" i="19" s="1"/>
  <c r="AC427" i="19"/>
  <c r="AD427" i="19" s="1"/>
  <c r="AC640" i="19"/>
  <c r="AD640" i="19" s="1"/>
  <c r="AC690" i="19"/>
  <c r="AD690" i="19" s="1"/>
  <c r="AC770" i="19"/>
  <c r="AD770" i="19" s="1"/>
  <c r="AC1082" i="19"/>
  <c r="AD1082" i="19" s="1"/>
  <c r="AC1094" i="19"/>
  <c r="AD1094" i="19" s="1"/>
  <c r="AC1106" i="19"/>
  <c r="AD1106" i="19" s="1"/>
  <c r="AC1118" i="19"/>
  <c r="AD1118" i="19" s="1"/>
  <c r="AC451" i="19"/>
  <c r="AD451" i="19" s="1"/>
  <c r="AC639" i="19"/>
  <c r="AD639" i="19" s="1"/>
  <c r="AC732" i="19"/>
  <c r="AD732" i="19" s="1"/>
  <c r="AC774" i="19"/>
  <c r="AD774" i="19" s="1"/>
  <c r="AC1083" i="19"/>
  <c r="AD1083" i="19" s="1"/>
  <c r="AC1095" i="19"/>
  <c r="AD1095" i="19" s="1"/>
  <c r="AC1107" i="19"/>
  <c r="AD1107" i="19" s="1"/>
  <c r="AC1119" i="19"/>
  <c r="AC858" i="19"/>
  <c r="AD858" i="19" s="1"/>
  <c r="AC862" i="19"/>
  <c r="AD862" i="19" s="1"/>
  <c r="AC866" i="19"/>
  <c r="AD866" i="19" s="1"/>
  <c r="AC870" i="19"/>
  <c r="AD870" i="19" s="1"/>
  <c r="AC446" i="19"/>
  <c r="AD446" i="19" s="1"/>
  <c r="AC582" i="19"/>
  <c r="AD582" i="19" s="1"/>
  <c r="AC637" i="19"/>
  <c r="AD637" i="19" s="1"/>
  <c r="AC613" i="19"/>
  <c r="AD613" i="19" s="1"/>
  <c r="AC707" i="19"/>
  <c r="AD707" i="19" s="1"/>
  <c r="AC821" i="19"/>
  <c r="AD821" i="19" s="1"/>
  <c r="AC778" i="19"/>
  <c r="AD778" i="19" s="1"/>
  <c r="AC827" i="19"/>
  <c r="AD827" i="19" s="1"/>
  <c r="AC874" i="19"/>
  <c r="AD874" i="19" s="1"/>
  <c r="AC878" i="19"/>
  <c r="AD878" i="19" s="1"/>
  <c r="AC882" i="19"/>
  <c r="AD882" i="19" s="1"/>
  <c r="AC886" i="19"/>
  <c r="AD886" i="19" s="1"/>
  <c r="AC705" i="19"/>
  <c r="AD705" i="19" s="1"/>
  <c r="AC738" i="19"/>
  <c r="AD738" i="19" s="1"/>
  <c r="AC786" i="19"/>
  <c r="AD786" i="19" s="1"/>
  <c r="AC834" i="19"/>
  <c r="AD834" i="19" s="1"/>
  <c r="AC570" i="19"/>
  <c r="AC742" i="19"/>
  <c r="AC790" i="19"/>
  <c r="AD790" i="19" s="1"/>
  <c r="AC838" i="19"/>
  <c r="AD838" i="19" s="1"/>
  <c r="AC599" i="19"/>
  <c r="AD599" i="19" s="1"/>
  <c r="AC569" i="19"/>
  <c r="AD569" i="19" s="1"/>
  <c r="AC628" i="19"/>
  <c r="AD628" i="19" s="1"/>
  <c r="AC687" i="19"/>
  <c r="AD687" i="19" s="1"/>
  <c r="AC761" i="19"/>
  <c r="AC746" i="19"/>
  <c r="AD746" i="19" s="1"/>
  <c r="AC795" i="19"/>
  <c r="AD795" i="19" s="1"/>
  <c r="AC842" i="19"/>
  <c r="AD842" i="19" s="1"/>
  <c r="AC890" i="19"/>
  <c r="AD890" i="19" s="1"/>
  <c r="AC444" i="19"/>
  <c r="AD444" i="19" s="1"/>
  <c r="AC597" i="19"/>
  <c r="AD597" i="19" s="1"/>
  <c r="AC566" i="19"/>
  <c r="AD566" i="19" s="1"/>
  <c r="AC625" i="19"/>
  <c r="AD625" i="19" s="1"/>
  <c r="AC682" i="19"/>
  <c r="AD682" i="19" s="1"/>
  <c r="AC769" i="19"/>
  <c r="AD769" i="19" s="1"/>
  <c r="AC754" i="19"/>
  <c r="AD754" i="19" s="1"/>
  <c r="AC802" i="19"/>
  <c r="AD802" i="19" s="1"/>
  <c r="AC850" i="19"/>
  <c r="AD850" i="19" s="1"/>
  <c r="AC898" i="19"/>
  <c r="AD898" i="19" s="1"/>
  <c r="AC422" i="19"/>
  <c r="AD422" i="19" s="1"/>
  <c r="AC470" i="19"/>
  <c r="AD470" i="19" s="1"/>
  <c r="AC706" i="19"/>
  <c r="AD706" i="19" s="1"/>
  <c r="AC598" i="19"/>
  <c r="AD598" i="19" s="1"/>
  <c r="AC568" i="19"/>
  <c r="AD568" i="19" s="1"/>
  <c r="AC627" i="19"/>
  <c r="AD627" i="19" s="1"/>
  <c r="AC683" i="19"/>
  <c r="AD683" i="19" s="1"/>
  <c r="AC765" i="19"/>
  <c r="AD765" i="19" s="1"/>
  <c r="AC750" i="19"/>
  <c r="AD750" i="19" s="1"/>
  <c r="AC798" i="19"/>
  <c r="AD798" i="19" s="1"/>
  <c r="AC846" i="19"/>
  <c r="AD846" i="19" s="1"/>
  <c r="AC894" i="19"/>
  <c r="AD894" i="19" s="1"/>
  <c r="AC403" i="19"/>
  <c r="AD403" i="19" s="1"/>
  <c r="AC596" i="19"/>
  <c r="AD596" i="19" s="1"/>
  <c r="AC643" i="19"/>
  <c r="AD643" i="19" s="1"/>
  <c r="AC624" i="19"/>
  <c r="AD624" i="19" s="1"/>
  <c r="AC651" i="19"/>
  <c r="AD651" i="19" s="1"/>
  <c r="AC773" i="19"/>
  <c r="AD773" i="19" s="1"/>
  <c r="AC758" i="19"/>
  <c r="AD758" i="19" s="1"/>
  <c r="AC806" i="19"/>
  <c r="AC854" i="19"/>
  <c r="AC902" i="19"/>
  <c r="AD902" i="19" s="1"/>
  <c r="AC857" i="19"/>
  <c r="AD857" i="19" s="1"/>
  <c r="AC861" i="19"/>
  <c r="AD861" i="19" s="1"/>
  <c r="AC865" i="19"/>
  <c r="AD865" i="19" s="1"/>
  <c r="AC869" i="19"/>
  <c r="AD869" i="19" s="1"/>
  <c r="AC595" i="19"/>
  <c r="AD595" i="19" s="1"/>
  <c r="AC581" i="19"/>
  <c r="AD581" i="19" s="1"/>
  <c r="AC567" i="19"/>
  <c r="AD567" i="19" s="1"/>
  <c r="AC675" i="19"/>
  <c r="AD675" i="19" s="1"/>
  <c r="AC730" i="19"/>
  <c r="AD730" i="19" s="1"/>
  <c r="AC701" i="19"/>
  <c r="AD701" i="19" s="1"/>
  <c r="AC777" i="19"/>
  <c r="AD777" i="19" s="1"/>
  <c r="AC825" i="19"/>
  <c r="AD825" i="19" s="1"/>
  <c r="AC873" i="19"/>
  <c r="AD873" i="19" s="1"/>
  <c r="AC877" i="19"/>
  <c r="AD877" i="19" s="1"/>
  <c r="AC881" i="19"/>
  <c r="AD881" i="19" s="1"/>
  <c r="AC720" i="19"/>
  <c r="AD720" i="19" s="1"/>
  <c r="AC741" i="19"/>
  <c r="AD741" i="19" s="1"/>
  <c r="AC789" i="19"/>
  <c r="AD789" i="19" s="1"/>
  <c r="AC837" i="19"/>
  <c r="AD837" i="19" s="1"/>
  <c r="AC885" i="19"/>
  <c r="AD885" i="19" s="1"/>
  <c r="AC889" i="19"/>
  <c r="AD889" i="19" s="1"/>
  <c r="AC573" i="19"/>
  <c r="AD573" i="19" s="1"/>
  <c r="AC645" i="19"/>
  <c r="AD645" i="19" s="1"/>
  <c r="AC632" i="19"/>
  <c r="AD632" i="19" s="1"/>
  <c r="AC619" i="19"/>
  <c r="AD619" i="19" s="1"/>
  <c r="AC606" i="19"/>
  <c r="AD606" i="19" s="1"/>
  <c r="AC658" i="19"/>
  <c r="AD658" i="19" s="1"/>
  <c r="AC713" i="19"/>
  <c r="AD713" i="19" s="1"/>
  <c r="AC753" i="19"/>
  <c r="AD753" i="19" s="1"/>
  <c r="AC801" i="19"/>
  <c r="AD801" i="19" s="1"/>
  <c r="AC849" i="19"/>
  <c r="AD849" i="19" s="1"/>
  <c r="AC897" i="19"/>
  <c r="AD897" i="19" s="1"/>
  <c r="AC681" i="19"/>
  <c r="AD681" i="19" s="1"/>
  <c r="AC671" i="19"/>
  <c r="AC725" i="19"/>
  <c r="AD725" i="19" s="1"/>
  <c r="AC593" i="19"/>
  <c r="AD593" i="19" s="1"/>
  <c r="AC579" i="19"/>
  <c r="AD579" i="19" s="1"/>
  <c r="AC563" i="19"/>
  <c r="AD563" i="19" s="1"/>
  <c r="AC670" i="19"/>
  <c r="AD670" i="19" s="1"/>
  <c r="AC721" i="19"/>
  <c r="AD721" i="19" s="1"/>
  <c r="AC737" i="19"/>
  <c r="AD737" i="19" s="1"/>
  <c r="AC785" i="19"/>
  <c r="AD785" i="19" s="1"/>
  <c r="AC833" i="19"/>
  <c r="AD833" i="19" s="1"/>
  <c r="AC592" i="19"/>
  <c r="AD592" i="19" s="1"/>
  <c r="AC578" i="19"/>
  <c r="AD578" i="19" s="1"/>
  <c r="AC562" i="19"/>
  <c r="AD562" i="19" s="1"/>
  <c r="AC635" i="19"/>
  <c r="AD635" i="19" s="1"/>
  <c r="AC622" i="19"/>
  <c r="AD622" i="19" s="1"/>
  <c r="AC609" i="19"/>
  <c r="AD609" i="19" s="1"/>
  <c r="AC669" i="19"/>
  <c r="AD669" i="19" s="1"/>
  <c r="AC591" i="19"/>
  <c r="AD591" i="19" s="1"/>
  <c r="AC575" i="19"/>
  <c r="AD575" i="19" s="1"/>
  <c r="AC604" i="19"/>
  <c r="AD604" i="19" s="1"/>
  <c r="AC634" i="19"/>
  <c r="AD634" i="19" s="1"/>
  <c r="AC621" i="19"/>
  <c r="AD621" i="19" s="1"/>
  <c r="AC608" i="19"/>
  <c r="AD608" i="19" s="1"/>
  <c r="AC663" i="19"/>
  <c r="AD663" i="19" s="1"/>
  <c r="AC719" i="19"/>
  <c r="AD719" i="19" s="1"/>
  <c r="AC745" i="19"/>
  <c r="AD745" i="19" s="1"/>
  <c r="AC793" i="19"/>
  <c r="AD793" i="19" s="1"/>
  <c r="AC841" i="19"/>
  <c r="AD841" i="19" s="1"/>
  <c r="AC561" i="19"/>
  <c r="AD561" i="19" s="1"/>
  <c r="AC590" i="19"/>
  <c r="AD590" i="19" s="1"/>
  <c r="AC574" i="19"/>
  <c r="AC646" i="19"/>
  <c r="AD646" i="19" s="1"/>
  <c r="AC633" i="19"/>
  <c r="AD633" i="19" s="1"/>
  <c r="AC620" i="19"/>
  <c r="AD620" i="19" s="1"/>
  <c r="AC607" i="19"/>
  <c r="AD607" i="19" s="1"/>
  <c r="AC659" i="19"/>
  <c r="AD659" i="19" s="1"/>
  <c r="AC718" i="19"/>
  <c r="AD718" i="19" s="1"/>
  <c r="AC749" i="19"/>
  <c r="AD749" i="19" s="1"/>
  <c r="AC797" i="19"/>
  <c r="AD797" i="19" s="1"/>
  <c r="AC845" i="19"/>
  <c r="AD845" i="19" s="1"/>
  <c r="AC893" i="19"/>
  <c r="AD893" i="19" s="1"/>
  <c r="AC207" i="19"/>
  <c r="AD207" i="19" s="1"/>
  <c r="AC603" i="19"/>
  <c r="AC587" i="19"/>
  <c r="AD587" i="19" s="1"/>
  <c r="AC339" i="19"/>
  <c r="AD339" i="19" s="1"/>
  <c r="AC602" i="19"/>
  <c r="AD602" i="19" s="1"/>
  <c r="AC586" i="19"/>
  <c r="AD586" i="19" s="1"/>
  <c r="AC572" i="19"/>
  <c r="AD572" i="19" s="1"/>
  <c r="AC644" i="19"/>
  <c r="AD644" i="19" s="1"/>
  <c r="AC631" i="19"/>
  <c r="AD631" i="19" s="1"/>
  <c r="AC618" i="19"/>
  <c r="AD618" i="19" s="1"/>
  <c r="AC605" i="19"/>
  <c r="AC657" i="19"/>
  <c r="AD657" i="19" s="1"/>
  <c r="AC709" i="19"/>
  <c r="AD709" i="19" s="1"/>
  <c r="AC757" i="19"/>
  <c r="AD757" i="19" s="1"/>
  <c r="AC805" i="19"/>
  <c r="AD805" i="19" s="1"/>
  <c r="AC853" i="19"/>
  <c r="AD853" i="19" s="1"/>
  <c r="AC901" i="19"/>
  <c r="AD901" i="19" s="1"/>
  <c r="AC697" i="19"/>
  <c r="AD697" i="19" s="1"/>
  <c r="AC696" i="19"/>
  <c r="AD696" i="19" s="1"/>
  <c r="AC695" i="19"/>
  <c r="AD695" i="19" s="1"/>
  <c r="AC694" i="19"/>
  <c r="AD694" i="19" s="1"/>
  <c r="AC693" i="19"/>
  <c r="AD693" i="19" s="1"/>
  <c r="AC680" i="19"/>
  <c r="AD680" i="19" s="1"/>
  <c r="AC668" i="19"/>
  <c r="AD668" i="19" s="1"/>
  <c r="AC656" i="19"/>
  <c r="AD656" i="19" s="1"/>
  <c r="AC679" i="19"/>
  <c r="AD679" i="19" s="1"/>
  <c r="AC667" i="19"/>
  <c r="AD667" i="19" s="1"/>
  <c r="AC655" i="19"/>
  <c r="AD655" i="19" s="1"/>
  <c r="AC729" i="19"/>
  <c r="AD729" i="19" s="1"/>
  <c r="AC717" i="19"/>
  <c r="AD717" i="19" s="1"/>
  <c r="AC396" i="19"/>
  <c r="AD396" i="19" s="1"/>
  <c r="AC647" i="19"/>
  <c r="AD647" i="19" s="1"/>
  <c r="AC678" i="19"/>
  <c r="AD678" i="19" s="1"/>
  <c r="AC666" i="19"/>
  <c r="AD666" i="19" s="1"/>
  <c r="AC654" i="19"/>
  <c r="AD654" i="19" s="1"/>
  <c r="AC728" i="19"/>
  <c r="AD728" i="19" s="1"/>
  <c r="AC716" i="19"/>
  <c r="AD716" i="19" s="1"/>
  <c r="AC704" i="19"/>
  <c r="AD704" i="19" s="1"/>
  <c r="AC692" i="19"/>
  <c r="AD692" i="19" s="1"/>
  <c r="AC398" i="19"/>
  <c r="AD398" i="19" s="1"/>
  <c r="AC601" i="19"/>
  <c r="AD601" i="19" s="1"/>
  <c r="AC589" i="19"/>
  <c r="AD589" i="19" s="1"/>
  <c r="AC577" i="19"/>
  <c r="AD577" i="19" s="1"/>
  <c r="AC565" i="19"/>
  <c r="AD565" i="19" s="1"/>
  <c r="AC689" i="19"/>
  <c r="AD689" i="19" s="1"/>
  <c r="AC677" i="19"/>
  <c r="AD677" i="19" s="1"/>
  <c r="AC665" i="19"/>
  <c r="AD665" i="19" s="1"/>
  <c r="AC653" i="19"/>
  <c r="AD653" i="19" s="1"/>
  <c r="AC727" i="19"/>
  <c r="AD727" i="19" s="1"/>
  <c r="AC715" i="19"/>
  <c r="AD715" i="19" s="1"/>
  <c r="AC703" i="19"/>
  <c r="AD703" i="19" s="1"/>
  <c r="AC691" i="19"/>
  <c r="AD691" i="19" s="1"/>
  <c r="AC420" i="19"/>
  <c r="AD420" i="19" s="1"/>
  <c r="AC600" i="19"/>
  <c r="AD600" i="19" s="1"/>
  <c r="AC588" i="19"/>
  <c r="AD588" i="19" s="1"/>
  <c r="AC576" i="19"/>
  <c r="AD576" i="19" s="1"/>
  <c r="AC638" i="19"/>
  <c r="AD638" i="19" s="1"/>
  <c r="AC626" i="19"/>
  <c r="AD626" i="19" s="1"/>
  <c r="AC688" i="19"/>
  <c r="AD688" i="19" s="1"/>
  <c r="AC676" i="19"/>
  <c r="AD676" i="19" s="1"/>
  <c r="AC664" i="19"/>
  <c r="AD664" i="19" s="1"/>
  <c r="AC652" i="19"/>
  <c r="AD652" i="19" s="1"/>
  <c r="AC726" i="19"/>
  <c r="AD726" i="19" s="1"/>
  <c r="AC714" i="19"/>
  <c r="AD714" i="19" s="1"/>
  <c r="AC702" i="19"/>
  <c r="AD702" i="19" s="1"/>
  <c r="AC686" i="19"/>
  <c r="AD686" i="19" s="1"/>
  <c r="AC674" i="19"/>
  <c r="AD674" i="19" s="1"/>
  <c r="AC662" i="19"/>
  <c r="AD662" i="19" s="1"/>
  <c r="AC650" i="19"/>
  <c r="AD650" i="19" s="1"/>
  <c r="AC724" i="19"/>
  <c r="AD724" i="19" s="1"/>
  <c r="AC712" i="19"/>
  <c r="AD712" i="19" s="1"/>
  <c r="AC700" i="19"/>
  <c r="AD700" i="19" s="1"/>
  <c r="AC163" i="19"/>
  <c r="AD163" i="19" s="1"/>
  <c r="AC685" i="19"/>
  <c r="AD685" i="19" s="1"/>
  <c r="AC673" i="19"/>
  <c r="AD673" i="19" s="1"/>
  <c r="AC661" i="19"/>
  <c r="AD661" i="19" s="1"/>
  <c r="AC649" i="19"/>
  <c r="AD649" i="19" s="1"/>
  <c r="AC723" i="19"/>
  <c r="AD723" i="19" s="1"/>
  <c r="AC711" i="19"/>
  <c r="AD711" i="19" s="1"/>
  <c r="AC699" i="19"/>
  <c r="AD699" i="19" s="1"/>
  <c r="AC217" i="19"/>
  <c r="AD217" i="19" s="1"/>
  <c r="AC468" i="19"/>
  <c r="AD468" i="19" s="1"/>
  <c r="AC684" i="19"/>
  <c r="AD684" i="19" s="1"/>
  <c r="AC672" i="19"/>
  <c r="AD672" i="19" s="1"/>
  <c r="AC660" i="19"/>
  <c r="AD660" i="19" s="1"/>
  <c r="AC722" i="19"/>
  <c r="AD722" i="19" s="1"/>
  <c r="AC710" i="19"/>
  <c r="AD710" i="19" s="1"/>
  <c r="AC400" i="19"/>
  <c r="AD400" i="19" s="1"/>
  <c r="AC424" i="19"/>
  <c r="AD424" i="19" s="1"/>
  <c r="AC448" i="19"/>
  <c r="AD448" i="19" s="1"/>
  <c r="AC472" i="19"/>
  <c r="AD472" i="19" s="1"/>
  <c r="AC402" i="19"/>
  <c r="AD402" i="19" s="1"/>
  <c r="AC426" i="19"/>
  <c r="AD426" i="19" s="1"/>
  <c r="AC450" i="19"/>
  <c r="AD450" i="19" s="1"/>
  <c r="AC474" i="19"/>
  <c r="AD474" i="19" s="1"/>
  <c r="AC404" i="19"/>
  <c r="AD404" i="19" s="1"/>
  <c r="AC428" i="19"/>
  <c r="AD428" i="19" s="1"/>
  <c r="AC452" i="19"/>
  <c r="AD452" i="19" s="1"/>
  <c r="AC406" i="19"/>
  <c r="AD406" i="19" s="1"/>
  <c r="AC430" i="19"/>
  <c r="AD430" i="19" s="1"/>
  <c r="AC454" i="19"/>
  <c r="AD454" i="19" s="1"/>
  <c r="AC408" i="19"/>
  <c r="AD408" i="19" s="1"/>
  <c r="AC432" i="19"/>
  <c r="AD432" i="19" s="1"/>
  <c r="AC456" i="19"/>
  <c r="AD456" i="19" s="1"/>
  <c r="AC410" i="19"/>
  <c r="AD410" i="19" s="1"/>
  <c r="AC434" i="19"/>
  <c r="AD434" i="19" s="1"/>
  <c r="AC458" i="19"/>
  <c r="AD458" i="19" s="1"/>
  <c r="AC453" i="19"/>
  <c r="AD453" i="19" s="1"/>
  <c r="AC412" i="19"/>
  <c r="AD412" i="19" s="1"/>
  <c r="AC436" i="19"/>
  <c r="AD436" i="19" s="1"/>
  <c r="AC460" i="19"/>
  <c r="AD460" i="19" s="1"/>
  <c r="AC461" i="19"/>
  <c r="AD461" i="19" s="1"/>
  <c r="AC414" i="19"/>
  <c r="AD414" i="19" s="1"/>
  <c r="AC438" i="19"/>
  <c r="AD438" i="19" s="1"/>
  <c r="AC462" i="19"/>
  <c r="AD462" i="19" s="1"/>
  <c r="AC392" i="19"/>
  <c r="AD392" i="19" s="1"/>
  <c r="AC416" i="19"/>
  <c r="AD416" i="19" s="1"/>
  <c r="AC440" i="19"/>
  <c r="AD440" i="19" s="1"/>
  <c r="AC464" i="19"/>
  <c r="AD464" i="19" s="1"/>
  <c r="AC394" i="19"/>
  <c r="AD394" i="19" s="1"/>
  <c r="AC418" i="19"/>
  <c r="AD418" i="19" s="1"/>
  <c r="AC442" i="19"/>
  <c r="AD442" i="19" s="1"/>
  <c r="AC466" i="19"/>
  <c r="AD466" i="19" s="1"/>
  <c r="AC243" i="19"/>
  <c r="AD243" i="19" s="1"/>
  <c r="AC345" i="19"/>
  <c r="AD345" i="19" s="1"/>
  <c r="AC405" i="19"/>
  <c r="AD405" i="19" s="1"/>
  <c r="AC429" i="19"/>
  <c r="AD429" i="19" s="1"/>
  <c r="AC337" i="19"/>
  <c r="AD337" i="19" s="1"/>
  <c r="AC249" i="19"/>
  <c r="AD249" i="19" s="1"/>
  <c r="AC351" i="19"/>
  <c r="AD351" i="19" s="1"/>
  <c r="AC407" i="19"/>
  <c r="AD407" i="19" s="1"/>
  <c r="AC431" i="19"/>
  <c r="AD431" i="19" s="1"/>
  <c r="AC455" i="19"/>
  <c r="AD455" i="19" s="1"/>
  <c r="AC343" i="19"/>
  <c r="AD343" i="19" s="1"/>
  <c r="AC255" i="19"/>
  <c r="AD255" i="19" s="1"/>
  <c r="AC381" i="19"/>
  <c r="AD381" i="19" s="1"/>
  <c r="AC409" i="19"/>
  <c r="AD409" i="19" s="1"/>
  <c r="AC433" i="19"/>
  <c r="AD433" i="19" s="1"/>
  <c r="AC457" i="19"/>
  <c r="AD457" i="19" s="1"/>
  <c r="AC349" i="19"/>
  <c r="AD349" i="19" s="1"/>
  <c r="AC261" i="19"/>
  <c r="AD261" i="19" s="1"/>
  <c r="AC387" i="19"/>
  <c r="AD387" i="19" s="1"/>
  <c r="AC411" i="19"/>
  <c r="AD411" i="19" s="1"/>
  <c r="AC435" i="19"/>
  <c r="AD435" i="19" s="1"/>
  <c r="AC459" i="19"/>
  <c r="AD459" i="19" s="1"/>
  <c r="AC273" i="19"/>
  <c r="AD273" i="19" s="1"/>
  <c r="AC463" i="19"/>
  <c r="AD463" i="19" s="1"/>
  <c r="AC177" i="19"/>
  <c r="AD177" i="19" s="1"/>
  <c r="AC393" i="19"/>
  <c r="AD393" i="19" s="1"/>
  <c r="AC465" i="19"/>
  <c r="AD465" i="19" s="1"/>
  <c r="AC443" i="19"/>
  <c r="AD443" i="19" s="1"/>
  <c r="AC189" i="19"/>
  <c r="AD189" i="19" s="1"/>
  <c r="AC315" i="19"/>
  <c r="AD315" i="19" s="1"/>
  <c r="AC397" i="19"/>
  <c r="AD397" i="19" s="1"/>
  <c r="AC421" i="19"/>
  <c r="AD421" i="19" s="1"/>
  <c r="AC445" i="19"/>
  <c r="AD445" i="19" s="1"/>
  <c r="AC469" i="19"/>
  <c r="AD469" i="19" s="1"/>
  <c r="AC165" i="19"/>
  <c r="AD165" i="19" s="1"/>
  <c r="AC267" i="19"/>
  <c r="AD267" i="19" s="1"/>
  <c r="AC389" i="19"/>
  <c r="AD389" i="19" s="1"/>
  <c r="AC437" i="19"/>
  <c r="AD437" i="19" s="1"/>
  <c r="AC171" i="19"/>
  <c r="AD171" i="19" s="1"/>
  <c r="AC391" i="19"/>
  <c r="AD391" i="19" s="1"/>
  <c r="AC439" i="19"/>
  <c r="AD439" i="19" s="1"/>
  <c r="AC417" i="19"/>
  <c r="AD417" i="19" s="1"/>
  <c r="AC183" i="19"/>
  <c r="AD183" i="19" s="1"/>
  <c r="AC419" i="19"/>
  <c r="AD419" i="19" s="1"/>
  <c r="AC139" i="19"/>
  <c r="AD139" i="19" s="1"/>
  <c r="AC195" i="19"/>
  <c r="AD195" i="19" s="1"/>
  <c r="AC321" i="19"/>
  <c r="AD321" i="19" s="1"/>
  <c r="AC399" i="19"/>
  <c r="AD399" i="19" s="1"/>
  <c r="AC423" i="19"/>
  <c r="AD423" i="19" s="1"/>
  <c r="AC447" i="19"/>
  <c r="AD447" i="19" s="1"/>
  <c r="AC471" i="19"/>
  <c r="AD471" i="19" s="1"/>
  <c r="AC413" i="19"/>
  <c r="AD413" i="19" s="1"/>
  <c r="AC415" i="19"/>
  <c r="AD415" i="19" s="1"/>
  <c r="AC279" i="19"/>
  <c r="AD279" i="19" s="1"/>
  <c r="AC441" i="19"/>
  <c r="AD441" i="19" s="1"/>
  <c r="AC309" i="19"/>
  <c r="AD309" i="19" s="1"/>
  <c r="AC395" i="19"/>
  <c r="AD395" i="19" s="1"/>
  <c r="AC467" i="19"/>
  <c r="AD467" i="19" s="1"/>
  <c r="AC145" i="19"/>
  <c r="AD145" i="19" s="1"/>
  <c r="AC201" i="19"/>
  <c r="AD201" i="19" s="1"/>
  <c r="AC327" i="19"/>
  <c r="AD327" i="19" s="1"/>
  <c r="AC401" i="19"/>
  <c r="AD401" i="19" s="1"/>
  <c r="AC425" i="19"/>
  <c r="AD425" i="19" s="1"/>
  <c r="AC449" i="19"/>
  <c r="AD449" i="19" s="1"/>
  <c r="AC247" i="19"/>
  <c r="AD247" i="19" s="1"/>
  <c r="AC253" i="19"/>
  <c r="AD253" i="19" s="1"/>
  <c r="AC259" i="19"/>
  <c r="AD259" i="19" s="1"/>
  <c r="AC325" i="19"/>
  <c r="AD325" i="19" s="1"/>
  <c r="AC237" i="19"/>
  <c r="AD237" i="19" s="1"/>
  <c r="AC333" i="19"/>
  <c r="AD333" i="19" s="1"/>
  <c r="AC175" i="19"/>
  <c r="AD175" i="19" s="1"/>
  <c r="AC265" i="19"/>
  <c r="AD265" i="19" s="1"/>
  <c r="AC355" i="19"/>
  <c r="AD355" i="19" s="1"/>
  <c r="AC181" i="19"/>
  <c r="AD181" i="19" s="1"/>
  <c r="AC271" i="19"/>
  <c r="AD271" i="19" s="1"/>
  <c r="AC361" i="19"/>
  <c r="AD361" i="19" s="1"/>
  <c r="AC187" i="19"/>
  <c r="AD187" i="19" s="1"/>
  <c r="AC277" i="19"/>
  <c r="AD277" i="19" s="1"/>
  <c r="AC379" i="19"/>
  <c r="AD379" i="19" s="1"/>
  <c r="AC193" i="19"/>
  <c r="AD193" i="19" s="1"/>
  <c r="AC283" i="19"/>
  <c r="AD283" i="19" s="1"/>
  <c r="AC141" i="19"/>
  <c r="AD141" i="19" s="1"/>
  <c r="AC213" i="19"/>
  <c r="AD213" i="19" s="1"/>
  <c r="AC285" i="19"/>
  <c r="AD285" i="19" s="1"/>
  <c r="AC357" i="19"/>
  <c r="AD357" i="19" s="1"/>
  <c r="AC199" i="19"/>
  <c r="AD199" i="19" s="1"/>
  <c r="AC289" i="19"/>
  <c r="AD289" i="19" s="1"/>
  <c r="AC147" i="19"/>
  <c r="AD147" i="19" s="1"/>
  <c r="AC219" i="19"/>
  <c r="AD219" i="19" s="1"/>
  <c r="AC291" i="19"/>
  <c r="AD291" i="19" s="1"/>
  <c r="AC363" i="19"/>
  <c r="AD363" i="19" s="1"/>
  <c r="AC205" i="19"/>
  <c r="AD205" i="19" s="1"/>
  <c r="AC307" i="19"/>
  <c r="AD307" i="19" s="1"/>
  <c r="AC153" i="19"/>
  <c r="AD153" i="19" s="1"/>
  <c r="AC225" i="19"/>
  <c r="AD225" i="19" s="1"/>
  <c r="AC297" i="19"/>
  <c r="AD297" i="19" s="1"/>
  <c r="AC369" i="19"/>
  <c r="AD369" i="19" s="1"/>
  <c r="AC211" i="19"/>
  <c r="AD211" i="19" s="1"/>
  <c r="AC319" i="19"/>
  <c r="AD319" i="19" s="1"/>
  <c r="AC159" i="19"/>
  <c r="AD159" i="19" s="1"/>
  <c r="AC231" i="19"/>
  <c r="AD231" i="19" s="1"/>
  <c r="AC303" i="19"/>
  <c r="AD303" i="19" s="1"/>
  <c r="AC375" i="19"/>
  <c r="AD375" i="19" s="1"/>
  <c r="AC56" i="19"/>
  <c r="AD56" i="19" s="1"/>
  <c r="AC235" i="19"/>
  <c r="AD235" i="19" s="1"/>
  <c r="AC331" i="19"/>
  <c r="AD331" i="19" s="1"/>
  <c r="AC256" i="19"/>
  <c r="AD256" i="19" s="1"/>
  <c r="AC178" i="19"/>
  <c r="AD178" i="19" s="1"/>
  <c r="AC190" i="19"/>
  <c r="AD190" i="19" s="1"/>
  <c r="AC250" i="19"/>
  <c r="AD250" i="19" s="1"/>
  <c r="AC262" i="19"/>
  <c r="AD262" i="19" s="1"/>
  <c r="AC268" i="19"/>
  <c r="AD268" i="19" s="1"/>
  <c r="AC274" i="19"/>
  <c r="AD274" i="19" s="1"/>
  <c r="AC200" i="19"/>
  <c r="AD200" i="19" s="1"/>
  <c r="AC151" i="19"/>
  <c r="AD151" i="19" s="1"/>
  <c r="AC223" i="19"/>
  <c r="AD223" i="19" s="1"/>
  <c r="AC295" i="19"/>
  <c r="AD295" i="19" s="1"/>
  <c r="AC367" i="19"/>
  <c r="AD367" i="19" s="1"/>
  <c r="AC248" i="19"/>
  <c r="AD248" i="19" s="1"/>
  <c r="AC157" i="19"/>
  <c r="AD157" i="19" s="1"/>
  <c r="AC229" i="19"/>
  <c r="AD229" i="19" s="1"/>
  <c r="AC301" i="19"/>
  <c r="AD301" i="19" s="1"/>
  <c r="AC373" i="19"/>
  <c r="AD373" i="19" s="1"/>
  <c r="AC184" i="19"/>
  <c r="AD184" i="19" s="1"/>
  <c r="AC169" i="19"/>
  <c r="AD169" i="19" s="1"/>
  <c r="AC241" i="19"/>
  <c r="AD241" i="19" s="1"/>
  <c r="AC313" i="19"/>
  <c r="AD313" i="19" s="1"/>
  <c r="AC385" i="19"/>
  <c r="AD385" i="19" s="1"/>
  <c r="AC322" i="19"/>
  <c r="AD322" i="19" s="1"/>
  <c r="AC328" i="19"/>
  <c r="AD328" i="19" s="1"/>
  <c r="AC334" i="19"/>
  <c r="AD334" i="19" s="1"/>
  <c r="AC340" i="19"/>
  <c r="AD340" i="19" s="1"/>
  <c r="AC346" i="19"/>
  <c r="AD346" i="19" s="1"/>
  <c r="AC352" i="19"/>
  <c r="AD352" i="19" s="1"/>
  <c r="AC358" i="19"/>
  <c r="AD358" i="19" s="1"/>
  <c r="AC364" i="19"/>
  <c r="AD364" i="19" s="1"/>
  <c r="AC180" i="19"/>
  <c r="AD180" i="19" s="1"/>
  <c r="AC186" i="19"/>
  <c r="AD186" i="19" s="1"/>
  <c r="AC258" i="19"/>
  <c r="AD258" i="19" s="1"/>
  <c r="AC254" i="19"/>
  <c r="AD254" i="19" s="1"/>
  <c r="AC264" i="19"/>
  <c r="AD264" i="19" s="1"/>
  <c r="AC260" i="19"/>
  <c r="AD260" i="19" s="1"/>
  <c r="AC196" i="19"/>
  <c r="AD196" i="19" s="1"/>
  <c r="AC270" i="19"/>
  <c r="AD270" i="19" s="1"/>
  <c r="AC266" i="19"/>
  <c r="AD266" i="19" s="1"/>
  <c r="AC202" i="19"/>
  <c r="AD202" i="19" s="1"/>
  <c r="AC342" i="19"/>
  <c r="AD342" i="19" s="1"/>
  <c r="AC272" i="19"/>
  <c r="AD272" i="19" s="1"/>
  <c r="AC208" i="19"/>
  <c r="AD208" i="19" s="1"/>
  <c r="AC280" i="19"/>
  <c r="AD280" i="19" s="1"/>
  <c r="AC348" i="19"/>
  <c r="AD348" i="19" s="1"/>
  <c r="AC142" i="19"/>
  <c r="AD142" i="19" s="1"/>
  <c r="AC214" i="19"/>
  <c r="AD214" i="19" s="1"/>
  <c r="AC286" i="19"/>
  <c r="AD286" i="19" s="1"/>
  <c r="AC354" i="19"/>
  <c r="AD354" i="19" s="1"/>
  <c r="AC148" i="19"/>
  <c r="AD148" i="19" s="1"/>
  <c r="AC220" i="19"/>
  <c r="AD220" i="19" s="1"/>
  <c r="AC292" i="19"/>
  <c r="AD292" i="19" s="1"/>
  <c r="AC176" i="19"/>
  <c r="AD176" i="19" s="1"/>
  <c r="AC154" i="19"/>
  <c r="AD154" i="19" s="1"/>
  <c r="AC226" i="19"/>
  <c r="AD226" i="19" s="1"/>
  <c r="AC298" i="19"/>
  <c r="AD298" i="19" s="1"/>
  <c r="AC370" i="19"/>
  <c r="AD370" i="19" s="1"/>
  <c r="AC182" i="19"/>
  <c r="AD182" i="19" s="1"/>
  <c r="AC160" i="19"/>
  <c r="AD160" i="19" s="1"/>
  <c r="AC232" i="19"/>
  <c r="AD232" i="19" s="1"/>
  <c r="AC304" i="19"/>
  <c r="AD304" i="19" s="1"/>
  <c r="AC376" i="19"/>
  <c r="AD376" i="19" s="1"/>
  <c r="AC89" i="19"/>
  <c r="AD89" i="19" s="1"/>
  <c r="AC188" i="19"/>
  <c r="AD188" i="19" s="1"/>
  <c r="AC166" i="19"/>
  <c r="AD166" i="19" s="1"/>
  <c r="AC238" i="19"/>
  <c r="AD238" i="19" s="1"/>
  <c r="AC310" i="19"/>
  <c r="AD310" i="19" s="1"/>
  <c r="AC382" i="19"/>
  <c r="AD382" i="19" s="1"/>
  <c r="AC174" i="19"/>
  <c r="AD174" i="19" s="1"/>
  <c r="AC194" i="19"/>
  <c r="AD194" i="19" s="1"/>
  <c r="AC172" i="19"/>
  <c r="AD172" i="19" s="1"/>
  <c r="AC244" i="19"/>
  <c r="AD244" i="19" s="1"/>
  <c r="AC316" i="19"/>
  <c r="AD316" i="19" s="1"/>
  <c r="AC388" i="19"/>
  <c r="AD388" i="19" s="1"/>
  <c r="AC320" i="19"/>
  <c r="AD320" i="19" s="1"/>
  <c r="AC326" i="19"/>
  <c r="AD326" i="19" s="1"/>
  <c r="AC332" i="19"/>
  <c r="AD332" i="19" s="1"/>
  <c r="AC338" i="19"/>
  <c r="AD338" i="19" s="1"/>
  <c r="AC344" i="19"/>
  <c r="AD344" i="19" s="1"/>
  <c r="AC350" i="19"/>
  <c r="AD350" i="19" s="1"/>
  <c r="AC356" i="19"/>
  <c r="AD356" i="19" s="1"/>
  <c r="AC362" i="19"/>
  <c r="AD362" i="19" s="1"/>
  <c r="AC206" i="19"/>
  <c r="AD206" i="19" s="1"/>
  <c r="AC263" i="19"/>
  <c r="AD263" i="19" s="1"/>
  <c r="AC269" i="19"/>
  <c r="AD269" i="19" s="1"/>
  <c r="AC192" i="19"/>
  <c r="AD192" i="19" s="1"/>
  <c r="AC276" i="19"/>
  <c r="AD276" i="19" s="1"/>
  <c r="AC360" i="19"/>
  <c r="AD360" i="19" s="1"/>
  <c r="AC287" i="19"/>
  <c r="AD287" i="19" s="1"/>
  <c r="AC198" i="19"/>
  <c r="AD198" i="19" s="1"/>
  <c r="AC282" i="19"/>
  <c r="AD282" i="19" s="1"/>
  <c r="AC366" i="19"/>
  <c r="AD366" i="19" s="1"/>
  <c r="AC341" i="19"/>
  <c r="AD341" i="19" s="1"/>
  <c r="AC210" i="19"/>
  <c r="AD210" i="19" s="1"/>
  <c r="AC294" i="19"/>
  <c r="AD294" i="19" s="1"/>
  <c r="AC140" i="19"/>
  <c r="AD140" i="19" s="1"/>
  <c r="AC284" i="19"/>
  <c r="AD284" i="19" s="1"/>
  <c r="AC335" i="19"/>
  <c r="AD335" i="19" s="1"/>
  <c r="AC204" i="19"/>
  <c r="AD204" i="19" s="1"/>
  <c r="AC288" i="19"/>
  <c r="AD288" i="19" s="1"/>
  <c r="AC372" i="19"/>
  <c r="AD372" i="19" s="1"/>
  <c r="AC278" i="19"/>
  <c r="AD278" i="19" s="1"/>
  <c r="AC212" i="19"/>
  <c r="AD212" i="19" s="1"/>
  <c r="AC132" i="19"/>
  <c r="AD132" i="19" s="1"/>
  <c r="AC216" i="19"/>
  <c r="AD216" i="19" s="1"/>
  <c r="AC300" i="19"/>
  <c r="AD300" i="19" s="1"/>
  <c r="AC146" i="19"/>
  <c r="AD146" i="19" s="1"/>
  <c r="AC218" i="19"/>
  <c r="AD218" i="19" s="1"/>
  <c r="AC290" i="19"/>
  <c r="AD290" i="19" s="1"/>
  <c r="AC138" i="19"/>
  <c r="AD138" i="19" s="1"/>
  <c r="AC222" i="19"/>
  <c r="AD222" i="19" s="1"/>
  <c r="AC318" i="19"/>
  <c r="AD318" i="19" s="1"/>
  <c r="AC152" i="19"/>
  <c r="AD152" i="19" s="1"/>
  <c r="AC224" i="19"/>
  <c r="AD224" i="19" s="1"/>
  <c r="AC296" i="19"/>
  <c r="AD296" i="19" s="1"/>
  <c r="AC368" i="19"/>
  <c r="AD368" i="19" s="1"/>
  <c r="AC144" i="19"/>
  <c r="AD144" i="19" s="1"/>
  <c r="AC228" i="19"/>
  <c r="AD228" i="19" s="1"/>
  <c r="AC324" i="19"/>
  <c r="AD324" i="19" s="1"/>
  <c r="AC158" i="19"/>
  <c r="AD158" i="19" s="1"/>
  <c r="AC230" i="19"/>
  <c r="AD230" i="19" s="1"/>
  <c r="AC302" i="19"/>
  <c r="AD302" i="19" s="1"/>
  <c r="AC374" i="19"/>
  <c r="AD374" i="19" s="1"/>
  <c r="AC150" i="19"/>
  <c r="AD150" i="19" s="1"/>
  <c r="AC246" i="19"/>
  <c r="AD246" i="19" s="1"/>
  <c r="AC330" i="19"/>
  <c r="AD330" i="19" s="1"/>
  <c r="AC164" i="19"/>
  <c r="AD164" i="19" s="1"/>
  <c r="AC236" i="19"/>
  <c r="AD236" i="19" s="1"/>
  <c r="AC308" i="19"/>
  <c r="AD308" i="19" s="1"/>
  <c r="AC380" i="19"/>
  <c r="AD380" i="19" s="1"/>
  <c r="AC156" i="19"/>
  <c r="AD156" i="19" s="1"/>
  <c r="AC252" i="19"/>
  <c r="AD252" i="19" s="1"/>
  <c r="AC336" i="19"/>
  <c r="AD336" i="19" s="1"/>
  <c r="AC170" i="19"/>
  <c r="AD170" i="19" s="1"/>
  <c r="AC242" i="19"/>
  <c r="AD242" i="19" s="1"/>
  <c r="AC314" i="19"/>
  <c r="AD314" i="19" s="1"/>
  <c r="AC386" i="19"/>
  <c r="AD386" i="19" s="1"/>
  <c r="AC122" i="19"/>
  <c r="AD122" i="19" s="1"/>
  <c r="AC191" i="19"/>
  <c r="AD191" i="19" s="1"/>
  <c r="AC162" i="19"/>
  <c r="AD162" i="19" s="1"/>
  <c r="AC234" i="19"/>
  <c r="AD234" i="19" s="1"/>
  <c r="AC306" i="19"/>
  <c r="AD306" i="19" s="1"/>
  <c r="AC378" i="19"/>
  <c r="AD378" i="19" s="1"/>
  <c r="AC197" i="19"/>
  <c r="AD197" i="19" s="1"/>
  <c r="AC168" i="19"/>
  <c r="AD168" i="19" s="1"/>
  <c r="AC240" i="19"/>
  <c r="AD240" i="19" s="1"/>
  <c r="AC312" i="19"/>
  <c r="AD312" i="19" s="1"/>
  <c r="AC121" i="19"/>
  <c r="AD121" i="19" s="1"/>
  <c r="AC203" i="19"/>
  <c r="AD203" i="19" s="1"/>
  <c r="AC137" i="19"/>
  <c r="AD137" i="19" s="1"/>
  <c r="AC100" i="19"/>
  <c r="AD100" i="19" s="1"/>
  <c r="AC353" i="19"/>
  <c r="AD353" i="19" s="1"/>
  <c r="AC118" i="19"/>
  <c r="AD118" i="19" s="1"/>
  <c r="AC173" i="19"/>
  <c r="AD173" i="19" s="1"/>
  <c r="AC245" i="19"/>
  <c r="AD245" i="19" s="1"/>
  <c r="AC317" i="19"/>
  <c r="AD317" i="19" s="1"/>
  <c r="AC119" i="19"/>
  <c r="AD119" i="19" s="1"/>
  <c r="AC179" i="19"/>
  <c r="AD179" i="19" s="1"/>
  <c r="AC251" i="19"/>
  <c r="AD251" i="19" s="1"/>
  <c r="AC323" i="19"/>
  <c r="AD323" i="19" s="1"/>
  <c r="AC120" i="19"/>
  <c r="AD120" i="19" s="1"/>
  <c r="AC185" i="19"/>
  <c r="AD185" i="19" s="1"/>
  <c r="AC257" i="19"/>
  <c r="AD257" i="19" s="1"/>
  <c r="AC329" i="19"/>
  <c r="AD329" i="19" s="1"/>
  <c r="AC99" i="19"/>
  <c r="AD99" i="19" s="1"/>
  <c r="AC275" i="19"/>
  <c r="AD275" i="19" s="1"/>
  <c r="AC281" i="19"/>
  <c r="AD281" i="19" s="1"/>
  <c r="AC131" i="19"/>
  <c r="AD131" i="19" s="1"/>
  <c r="AC347" i="19"/>
  <c r="AD347" i="19" s="1"/>
  <c r="AC209" i="19"/>
  <c r="AD209" i="19" s="1"/>
  <c r="AC101" i="19"/>
  <c r="AD101" i="19" s="1"/>
  <c r="AC143" i="19"/>
  <c r="AD143" i="19" s="1"/>
  <c r="AC215" i="19"/>
  <c r="AD215" i="19" s="1"/>
  <c r="AC359" i="19"/>
  <c r="AD359" i="19" s="1"/>
  <c r="AC105" i="19"/>
  <c r="AD105" i="19" s="1"/>
  <c r="AC149" i="19"/>
  <c r="AD149" i="19" s="1"/>
  <c r="AC221" i="19"/>
  <c r="AD221" i="19" s="1"/>
  <c r="AC365" i="19"/>
  <c r="AD365" i="19" s="1"/>
  <c r="AC106" i="19"/>
  <c r="AD106" i="19" s="1"/>
  <c r="AC155" i="19"/>
  <c r="AD155" i="19" s="1"/>
  <c r="AC227" i="19"/>
  <c r="AD227" i="19" s="1"/>
  <c r="AC299" i="19"/>
  <c r="AD299" i="19" s="1"/>
  <c r="AC371" i="19"/>
  <c r="AD371" i="19" s="1"/>
  <c r="AC107" i="19"/>
  <c r="AD107" i="19" s="1"/>
  <c r="AC161" i="19"/>
  <c r="AD161" i="19" s="1"/>
  <c r="AC233" i="19"/>
  <c r="AD233" i="19" s="1"/>
  <c r="AC305" i="19"/>
  <c r="AD305" i="19" s="1"/>
  <c r="AC377" i="19"/>
  <c r="AD377" i="19" s="1"/>
  <c r="AC293" i="19"/>
  <c r="AD293" i="19" s="1"/>
  <c r="AC117" i="19"/>
  <c r="AD117" i="19" s="1"/>
  <c r="AC167" i="19"/>
  <c r="AD167" i="19" s="1"/>
  <c r="AC239" i="19"/>
  <c r="AD239" i="19" s="1"/>
  <c r="AC311" i="19"/>
  <c r="AD311" i="19" s="1"/>
  <c r="AC93" i="19"/>
  <c r="AD93" i="19" s="1"/>
  <c r="AC108" i="19"/>
  <c r="AD108" i="19" s="1"/>
  <c r="AC123" i="19"/>
  <c r="AD123" i="19" s="1"/>
  <c r="AC94" i="19"/>
  <c r="AD94" i="19" s="1"/>
  <c r="AC109" i="19"/>
  <c r="AD109" i="19" s="1"/>
  <c r="AC124" i="19"/>
  <c r="AD124" i="19" s="1"/>
  <c r="AC95" i="19"/>
  <c r="AD95" i="19" s="1"/>
  <c r="AC110" i="19"/>
  <c r="AD110" i="19" s="1"/>
  <c r="AC125" i="19"/>
  <c r="AD125" i="19" s="1"/>
  <c r="AC96" i="19"/>
  <c r="AD96" i="19" s="1"/>
  <c r="AC111" i="19"/>
  <c r="AD111" i="19" s="1"/>
  <c r="AC129" i="19"/>
  <c r="AD129" i="19" s="1"/>
  <c r="AC97" i="19"/>
  <c r="AD97" i="19" s="1"/>
  <c r="AC112" i="19"/>
  <c r="AD112" i="19" s="1"/>
  <c r="AC130" i="19"/>
  <c r="AD130" i="19" s="1"/>
  <c r="AC98" i="19"/>
  <c r="AD98" i="19" s="1"/>
  <c r="AC113" i="19"/>
  <c r="AD113" i="19" s="1"/>
  <c r="AC90" i="19"/>
  <c r="AD90" i="19" s="1"/>
  <c r="AC102" i="19"/>
  <c r="AD102" i="19" s="1"/>
  <c r="AC114" i="19"/>
  <c r="AD114" i="19" s="1"/>
  <c r="AC126" i="19"/>
  <c r="AD126" i="19" s="1"/>
  <c r="AC91" i="19"/>
  <c r="AD91" i="19" s="1"/>
  <c r="AC103" i="19"/>
  <c r="AD103" i="19" s="1"/>
  <c r="AC115" i="19"/>
  <c r="AD115" i="19" s="1"/>
  <c r="AC127" i="19"/>
  <c r="AD127" i="19" s="1"/>
  <c r="AC92" i="19"/>
  <c r="AD92" i="19" s="1"/>
  <c r="AC104" i="19"/>
  <c r="AD104" i="19" s="1"/>
  <c r="AC116" i="19"/>
  <c r="AD116" i="19" s="1"/>
  <c r="AC128" i="19"/>
  <c r="AD128" i="19" s="1"/>
  <c r="AC57" i="19"/>
  <c r="AD57" i="19" s="1"/>
  <c r="AC68" i="19"/>
  <c r="AD68" i="19" s="1"/>
  <c r="AC80" i="19"/>
  <c r="AD80" i="19" s="1"/>
  <c r="AC81" i="19"/>
  <c r="AD81" i="19" s="1"/>
  <c r="AC69" i="19"/>
  <c r="AD69" i="19" s="1"/>
  <c r="AC9" i="19"/>
  <c r="AD9" i="19" s="1"/>
  <c r="AC70" i="19"/>
  <c r="AD70" i="19" s="1"/>
  <c r="AC47" i="19"/>
  <c r="AD47" i="19" s="1"/>
  <c r="AC59" i="19"/>
  <c r="AD59" i="19" s="1"/>
  <c r="AC83" i="19"/>
  <c r="AD83" i="19" s="1"/>
  <c r="AC52" i="19"/>
  <c r="AD52" i="19" s="1"/>
  <c r="AC64" i="19"/>
  <c r="AD64" i="19" s="1"/>
  <c r="AC76" i="19"/>
  <c r="AD76" i="19" s="1"/>
  <c r="AC53" i="19"/>
  <c r="AD53" i="19" s="1"/>
  <c r="AC65" i="19"/>
  <c r="AD65" i="19" s="1"/>
  <c r="AC77" i="19"/>
  <c r="AD77" i="19" s="1"/>
  <c r="AC54" i="19"/>
  <c r="AD54" i="19" s="1"/>
  <c r="AC66" i="19"/>
  <c r="AD66" i="19" s="1"/>
  <c r="AC78" i="19"/>
  <c r="AD78" i="19" s="1"/>
  <c r="AC55" i="19"/>
  <c r="AD55" i="19" s="1"/>
  <c r="AC67" i="19"/>
  <c r="AD67" i="19" s="1"/>
  <c r="AC79" i="19"/>
  <c r="AD79" i="19" s="1"/>
  <c r="AC46" i="19"/>
  <c r="AD46" i="19" s="1"/>
  <c r="AC58" i="19"/>
  <c r="AD58" i="19" s="1"/>
  <c r="AC82" i="19"/>
  <c r="AD82" i="19" s="1"/>
  <c r="AC71" i="19"/>
  <c r="AD71" i="19" s="1"/>
  <c r="AC48" i="19"/>
  <c r="AD48" i="19" s="1"/>
  <c r="AC60" i="19"/>
  <c r="AD60" i="19" s="1"/>
  <c r="AC72" i="19"/>
  <c r="AD72" i="19" s="1"/>
  <c r="AC84" i="19"/>
  <c r="AD84" i="19" s="1"/>
  <c r="AC49" i="19"/>
  <c r="AD49" i="19" s="1"/>
  <c r="AC61" i="19"/>
  <c r="AD61" i="19" s="1"/>
  <c r="AC73" i="19"/>
  <c r="AD73" i="19" s="1"/>
  <c r="AC85" i="19"/>
  <c r="AD85" i="19" s="1"/>
  <c r="AC50" i="19"/>
  <c r="AD50" i="19" s="1"/>
  <c r="AC62" i="19"/>
  <c r="AD62" i="19" s="1"/>
  <c r="AC74" i="19"/>
  <c r="AD74" i="19" s="1"/>
  <c r="AC86" i="19"/>
  <c r="AD86" i="19" s="1"/>
  <c r="AC51" i="19"/>
  <c r="AD51" i="19" s="1"/>
  <c r="AC63" i="19"/>
  <c r="AD63" i="19" s="1"/>
  <c r="AC75" i="19"/>
  <c r="AD75" i="19" s="1"/>
  <c r="AC87" i="19"/>
  <c r="AD87" i="19" s="1"/>
  <c r="AC23" i="19"/>
  <c r="AD23" i="19" s="1"/>
  <c r="AC24" i="19"/>
  <c r="AD24" i="19" s="1"/>
  <c r="AC25" i="19"/>
  <c r="AD25" i="19" s="1"/>
  <c r="AC26" i="19"/>
  <c r="AD26" i="19" s="1"/>
  <c r="AC27" i="19"/>
  <c r="AD27" i="19" s="1"/>
  <c r="AC34" i="19"/>
  <c r="AD34" i="19" s="1"/>
  <c r="AC35" i="19"/>
  <c r="AD35" i="19" s="1"/>
  <c r="AC36" i="19"/>
  <c r="AD36" i="19" s="1"/>
  <c r="AC37" i="19"/>
  <c r="AD37" i="19" s="1"/>
  <c r="AC10" i="19"/>
  <c r="AD10" i="19" s="1"/>
  <c r="AC11" i="19"/>
  <c r="AD11" i="19" s="1"/>
  <c r="AC12" i="19"/>
  <c r="AD12" i="19" s="1"/>
  <c r="AC13" i="19"/>
  <c r="AD13" i="19" s="1"/>
  <c r="AC38" i="19"/>
  <c r="AD38" i="19" s="1"/>
  <c r="AC14" i="19"/>
  <c r="AD14" i="19" s="1"/>
  <c r="AC39" i="19"/>
  <c r="AD39" i="19" s="1"/>
  <c r="AC22" i="19"/>
  <c r="AD22" i="19" s="1"/>
  <c r="AC3" i="19"/>
  <c r="AD3" i="19" s="1"/>
  <c r="AC15" i="19"/>
  <c r="AD15" i="19" s="1"/>
  <c r="AC28" i="19"/>
  <c r="AD28" i="19" s="1"/>
  <c r="AC40" i="19"/>
  <c r="AD40" i="19" s="1"/>
  <c r="AC4" i="19"/>
  <c r="AD4" i="19" s="1"/>
  <c r="AC17" i="19"/>
  <c r="AD17" i="19" s="1"/>
  <c r="AC29" i="19"/>
  <c r="AD29" i="19" s="1"/>
  <c r="AC41" i="19"/>
  <c r="AD41" i="19" s="1"/>
  <c r="AC5" i="19"/>
  <c r="AD5" i="19" s="1"/>
  <c r="AC18" i="19"/>
  <c r="AD18" i="19" s="1"/>
  <c r="AC30" i="19"/>
  <c r="AD30" i="19" s="1"/>
  <c r="AC42" i="19"/>
  <c r="AD42" i="19" s="1"/>
  <c r="AC6" i="19"/>
  <c r="AD6" i="19" s="1"/>
  <c r="AC19" i="19"/>
  <c r="AD19" i="19" s="1"/>
  <c r="AC31" i="19"/>
  <c r="AD31" i="19" s="1"/>
  <c r="AC43" i="19"/>
  <c r="AD43" i="19" s="1"/>
  <c r="AC7" i="19"/>
  <c r="AD7" i="19" s="1"/>
  <c r="AC20" i="19"/>
  <c r="AD20" i="19" s="1"/>
  <c r="AC32" i="19"/>
  <c r="AD32" i="19" s="1"/>
  <c r="AC44" i="19"/>
  <c r="AD44" i="19" s="1"/>
  <c r="AC8" i="19"/>
  <c r="AD8" i="19" s="1"/>
  <c r="AC21" i="19"/>
  <c r="AD21" i="19" s="1"/>
  <c r="AC33" i="19"/>
  <c r="AD33" i="19" s="1"/>
  <c r="AC45" i="19"/>
  <c r="AD45" i="19" s="1"/>
  <c r="AD1119" i="19"/>
  <c r="AD1115" i="19"/>
  <c r="AD1113" i="19"/>
  <c r="AD1112" i="19"/>
  <c r="AD1104" i="19"/>
  <c r="AD1102" i="19"/>
  <c r="AD1101" i="19"/>
  <c r="AD1099" i="19"/>
  <c r="AD1098" i="19"/>
  <c r="AD1097" i="19"/>
  <c r="AD1089" i="19"/>
  <c r="AD1081" i="19"/>
  <c r="AD1078" i="19"/>
  <c r="AD1077" i="19"/>
  <c r="AD1076" i="19"/>
  <c r="AD1075" i="19"/>
  <c r="AD1074" i="19"/>
  <c r="AD1073" i="19"/>
  <c r="AD1072" i="19"/>
  <c r="AD1071" i="19"/>
  <c r="AD1069" i="19"/>
  <c r="AD1068" i="19"/>
  <c r="AD1067" i="19"/>
  <c r="AD1066" i="19"/>
  <c r="AD1065" i="19"/>
  <c r="AD1064" i="19"/>
  <c r="AD1063" i="19"/>
  <c r="AD1062" i="19"/>
  <c r="AD1061" i="19"/>
  <c r="AD1060" i="19"/>
  <c r="AD1059" i="19"/>
  <c r="AD1058" i="19"/>
  <c r="AD1056" i="19"/>
  <c r="AD1055" i="19"/>
  <c r="AD1054" i="19"/>
  <c r="AD1053" i="19"/>
  <c r="AD1052" i="19"/>
  <c r="AD1051" i="19"/>
  <c r="AD1049" i="19"/>
  <c r="AD1048" i="19"/>
  <c r="AD1047" i="19"/>
  <c r="AD1046" i="19"/>
  <c r="AD1044" i="19"/>
  <c r="AD1043" i="19"/>
  <c r="AD1042" i="19"/>
  <c r="AD1040" i="19"/>
  <c r="AD1039" i="19"/>
  <c r="AD1038" i="19"/>
  <c r="AD1037" i="19"/>
  <c r="AD1036" i="19"/>
  <c r="AD1035" i="19"/>
  <c r="AD1034" i="19"/>
  <c r="AD1032" i="19"/>
  <c r="AD1030" i="19"/>
  <c r="AD1028" i="19"/>
  <c r="AD1027" i="19"/>
  <c r="AD1026" i="19"/>
  <c r="AD1025" i="19"/>
  <c r="AD1024" i="19"/>
  <c r="AD1022" i="19"/>
  <c r="AD1021" i="19"/>
  <c r="AD1020" i="19"/>
  <c r="AD1018" i="19"/>
  <c r="AD1016" i="19"/>
  <c r="AD1015" i="19"/>
  <c r="AD1013" i="19"/>
  <c r="AD1012" i="19"/>
  <c r="AD1010" i="19"/>
  <c r="AD1009" i="19"/>
  <c r="AD1008" i="19"/>
  <c r="AD1006" i="19"/>
  <c r="AD1005" i="19"/>
  <c r="AD1003" i="19"/>
  <c r="AD1002" i="19"/>
  <c r="AD1001" i="19"/>
  <c r="AD1000" i="19"/>
  <c r="AD998" i="19"/>
  <c r="AD997" i="19"/>
  <c r="AD996" i="19"/>
  <c r="AD993" i="19"/>
  <c r="AD991" i="19"/>
  <c r="AD989" i="19"/>
  <c r="AD988" i="19"/>
  <c r="AD986" i="19"/>
  <c r="AD985" i="19"/>
  <c r="AD984" i="19"/>
  <c r="AD983" i="19"/>
  <c r="AD981" i="19"/>
  <c r="AD979" i="19"/>
  <c r="AD978" i="19"/>
  <c r="AD977" i="19"/>
  <c r="AD976" i="19"/>
  <c r="AD975" i="19"/>
  <c r="AD974" i="19"/>
  <c r="AD973" i="19"/>
  <c r="AD972" i="19"/>
  <c r="AD971" i="19"/>
  <c r="AD969" i="19"/>
  <c r="AD966" i="19"/>
  <c r="AD965" i="19"/>
  <c r="AD964" i="19"/>
  <c r="AD963" i="19"/>
  <c r="AD961" i="19"/>
  <c r="AD960" i="19"/>
  <c r="AD959" i="19"/>
  <c r="AD957" i="19"/>
  <c r="AD956" i="19"/>
  <c r="AD954" i="19"/>
  <c r="AD952" i="19"/>
  <c r="AD951" i="19"/>
  <c r="AD949" i="19"/>
  <c r="AD948" i="19"/>
  <c r="AD947" i="19"/>
  <c r="AD946" i="19"/>
  <c r="AD945" i="19"/>
  <c r="AD944" i="19"/>
  <c r="AD942" i="19"/>
  <c r="AD941" i="19"/>
  <c r="AD940" i="19"/>
  <c r="AD939" i="19"/>
  <c r="AD937" i="19"/>
  <c r="AD936" i="19"/>
  <c r="AD935" i="19"/>
  <c r="AD934" i="19"/>
  <c r="AD933" i="19"/>
  <c r="AD932" i="19"/>
  <c r="AD931" i="19"/>
  <c r="AD930" i="19"/>
  <c r="AD929" i="19"/>
  <c r="AD928" i="19"/>
  <c r="AD927" i="19"/>
  <c r="AD924" i="19"/>
  <c r="AD923" i="19"/>
  <c r="AD922" i="19"/>
  <c r="AD921" i="19"/>
  <c r="AD920" i="19"/>
  <c r="AD919" i="19"/>
  <c r="AD918" i="19"/>
  <c r="AD917" i="19"/>
  <c r="AD916" i="19"/>
  <c r="AD915" i="19"/>
  <c r="AD914" i="19"/>
  <c r="AD912" i="19"/>
  <c r="AD911" i="19"/>
  <c r="AD910" i="19"/>
  <c r="AD909" i="19"/>
  <c r="AD908" i="19"/>
  <c r="AD907" i="19"/>
  <c r="AD906" i="19"/>
  <c r="AD905" i="19"/>
  <c r="AD904" i="19"/>
  <c r="AD895" i="19"/>
  <c r="AD892" i="19"/>
  <c r="AD891" i="19"/>
  <c r="AD888" i="19"/>
  <c r="AD887" i="19"/>
  <c r="AD883" i="19"/>
  <c r="AD879" i="19"/>
  <c r="AD876" i="19"/>
  <c r="AD875" i="19"/>
  <c r="AD871" i="19"/>
  <c r="AD867" i="19"/>
  <c r="AD863" i="19"/>
  <c r="AD855" i="19"/>
  <c r="AD854" i="19"/>
  <c r="AD852" i="19"/>
  <c r="AD851" i="19"/>
  <c r="AD848" i="19"/>
  <c r="AD847" i="19"/>
  <c r="AD843" i="19"/>
  <c r="AD839" i="19"/>
  <c r="AD835" i="19"/>
  <c r="AD832" i="19"/>
  <c r="AD831" i="19"/>
  <c r="AD828" i="19"/>
  <c r="AD826" i="19"/>
  <c r="AD823" i="19"/>
  <c r="AD819" i="19"/>
  <c r="AD815" i="19"/>
  <c r="AD814" i="19"/>
  <c r="AD813" i="19"/>
  <c r="AD812" i="19"/>
  <c r="AD811" i="19"/>
  <c r="AD807" i="19"/>
  <c r="AD806" i="19"/>
  <c r="AD804" i="19"/>
  <c r="AD803" i="19"/>
  <c r="AD791" i="19"/>
  <c r="AD784" i="19"/>
  <c r="AD783" i="19"/>
  <c r="AD780" i="19"/>
  <c r="AD779" i="19"/>
  <c r="AD775" i="19"/>
  <c r="AD771" i="19"/>
  <c r="AD767" i="19"/>
  <c r="AD761" i="19"/>
  <c r="AD760" i="19"/>
  <c r="AD759" i="19"/>
  <c r="AD747" i="19"/>
  <c r="AD743" i="19"/>
  <c r="AD742" i="19"/>
  <c r="AD739" i="19"/>
  <c r="AD736" i="19"/>
  <c r="AD735" i="19"/>
  <c r="AD734" i="19"/>
  <c r="AD733" i="19"/>
  <c r="AD698" i="19"/>
  <c r="AD671" i="19"/>
  <c r="AD648" i="19"/>
  <c r="AD614" i="19"/>
  <c r="AD605" i="19"/>
  <c r="AD603" i="19"/>
  <c r="AD594" i="19"/>
  <c r="AD583" i="19"/>
  <c r="AD574" i="19"/>
  <c r="AD570" i="19"/>
  <c r="AD564" i="19"/>
  <c r="AD560" i="19"/>
  <c r="AD559" i="19"/>
  <c r="AD558" i="19"/>
  <c r="AD557" i="19"/>
  <c r="AD556" i="19"/>
  <c r="AD555" i="19"/>
  <c r="AD554" i="19"/>
  <c r="AD553" i="19"/>
  <c r="AD552" i="19"/>
  <c r="AD551" i="19"/>
  <c r="AD550" i="19"/>
  <c r="AD549" i="19"/>
  <c r="AD548" i="19"/>
  <c r="AD547" i="19"/>
  <c r="AD546" i="19"/>
  <c r="AD545" i="19"/>
  <c r="AD544" i="19"/>
  <c r="AD543" i="19"/>
  <c r="AD542" i="19"/>
  <c r="AD541" i="19"/>
  <c r="AD540" i="19"/>
  <c r="AD539" i="19"/>
  <c r="AD538" i="19"/>
  <c r="AD537" i="19"/>
  <c r="AD536" i="19"/>
  <c r="AD535" i="19"/>
  <c r="AD534" i="19"/>
  <c r="AD533" i="19"/>
  <c r="AD532" i="19"/>
  <c r="AD531" i="19"/>
  <c r="AD530" i="19"/>
  <c r="AD529" i="19"/>
  <c r="AD528" i="19"/>
  <c r="AD527" i="19"/>
  <c r="AD526" i="19"/>
  <c r="AD525" i="19"/>
  <c r="AD524" i="19"/>
  <c r="AD523" i="19"/>
  <c r="AD522" i="19"/>
  <c r="AD521" i="19"/>
  <c r="AD520" i="19"/>
  <c r="AD519" i="19"/>
  <c r="AD518" i="19"/>
  <c r="AD517" i="19"/>
  <c r="AD516" i="19"/>
  <c r="AD515" i="19"/>
  <c r="AD514" i="19"/>
  <c r="AD513" i="19"/>
  <c r="AD512" i="19"/>
  <c r="AD511" i="19"/>
  <c r="AD510" i="19"/>
  <c r="AD509" i="19"/>
  <c r="AD508" i="19"/>
  <c r="AD507" i="19"/>
  <c r="AD506" i="19"/>
  <c r="AD505" i="19"/>
  <c r="AD504" i="19"/>
  <c r="AD503" i="19"/>
  <c r="AD502" i="19"/>
  <c r="AD501" i="19"/>
  <c r="AD500" i="19"/>
  <c r="AD499" i="19"/>
  <c r="AD498" i="19"/>
  <c r="AD497" i="19"/>
  <c r="AD496" i="19"/>
  <c r="AD495" i="19"/>
  <c r="AD494" i="19"/>
  <c r="AD493" i="19"/>
  <c r="AD492" i="19"/>
  <c r="AD491" i="19"/>
  <c r="AD490" i="19"/>
  <c r="AD489" i="19"/>
  <c r="AD488" i="19"/>
  <c r="AD487" i="19"/>
  <c r="AD486" i="19"/>
  <c r="AD485" i="19"/>
  <c r="AD484" i="19"/>
  <c r="AD483" i="19"/>
  <c r="AD482" i="19"/>
  <c r="AD481" i="19"/>
  <c r="AD480" i="19"/>
  <c r="AD479" i="19"/>
  <c r="AD478" i="19"/>
  <c r="AD477" i="19"/>
  <c r="AD476" i="19"/>
  <c r="AD475" i="19"/>
  <c r="AD473" i="19"/>
  <c r="AD390" i="19"/>
  <c r="AD384" i="19"/>
  <c r="AD383" i="19"/>
  <c r="AD136" i="19"/>
  <c r="AD135" i="19"/>
  <c r="AD134" i="19"/>
  <c r="AD133" i="19"/>
  <c r="AD88" i="19"/>
  <c r="AD16" i="19"/>
  <c r="AD2" i="19"/>
  <c r="K57" i="18" l="1"/>
  <c r="K25" i="18"/>
  <c r="K15" i="18"/>
  <c r="K16" i="18"/>
  <c r="K17" i="18"/>
  <c r="K18" i="18"/>
  <c r="K19" i="18"/>
  <c r="K21" i="18"/>
  <c r="K22" i="18"/>
  <c r="K11" i="18"/>
  <c r="K23" i="18"/>
  <c r="K12" i="18"/>
  <c r="K24" i="18"/>
  <c r="K27" i="18"/>
  <c r="K13" i="18"/>
  <c r="K28" i="18"/>
  <c r="K26" i="18"/>
  <c r="K14" i="18"/>
  <c r="K29" i="18"/>
  <c r="O13" i="4" l="1"/>
  <c r="O36" i="4" l="1"/>
  <c r="O16" i="4"/>
  <c r="O38" i="4"/>
  <c r="G222" i="4" l="1"/>
  <c r="G221" i="4"/>
  <c r="G219" i="4"/>
  <c r="G220" i="4"/>
  <c r="G218" i="4"/>
  <c r="G214" i="4"/>
  <c r="G215" i="4"/>
  <c r="G216" i="4"/>
  <c r="G217" i="4"/>
  <c r="G213" i="4"/>
  <c r="G212" i="4"/>
  <c r="G210" i="4"/>
  <c r="G211" i="4"/>
  <c r="G209" i="4"/>
  <c r="G207" i="4"/>
  <c r="G208" i="4"/>
  <c r="G206" i="4"/>
  <c r="C201" i="4"/>
  <c r="C200" i="4"/>
  <c r="C199" i="4"/>
  <c r="G185" i="4"/>
  <c r="G186" i="4"/>
  <c r="G187" i="4"/>
  <c r="G188" i="4"/>
  <c r="G189" i="4"/>
  <c r="G190" i="4"/>
  <c r="G191" i="4"/>
  <c r="G192" i="4"/>
  <c r="G193" i="4"/>
  <c r="G194" i="4"/>
  <c r="G195" i="4"/>
  <c r="G184" i="4"/>
  <c r="G159" i="4"/>
  <c r="G160" i="4"/>
  <c r="G161" i="4"/>
  <c r="G162" i="4"/>
  <c r="G163" i="4"/>
  <c r="G164" i="4"/>
  <c r="G165" i="4"/>
  <c r="G166" i="4"/>
  <c r="G167" i="4"/>
  <c r="G168" i="4"/>
  <c r="G169" i="4"/>
  <c r="G170" i="4"/>
  <c r="G171" i="4"/>
  <c r="G172" i="4"/>
  <c r="G173" i="4"/>
  <c r="G174" i="4"/>
  <c r="G175" i="4"/>
  <c r="G176" i="4"/>
  <c r="G177" i="4"/>
  <c r="G178" i="4"/>
  <c r="G179" i="4"/>
  <c r="G180" i="4"/>
  <c r="G158" i="4"/>
  <c r="G154" i="4"/>
  <c r="G153" i="4"/>
  <c r="G152" i="4"/>
  <c r="G151" i="4"/>
  <c r="G144" i="4"/>
  <c r="G145" i="4"/>
  <c r="G146" i="4"/>
  <c r="G147" i="4"/>
  <c r="G143" i="4"/>
  <c r="G142" i="4"/>
  <c r="G134" i="4"/>
  <c r="G135" i="4"/>
  <c r="G136" i="4"/>
  <c r="G137" i="4"/>
  <c r="G138" i="4"/>
  <c r="G139" i="4"/>
  <c r="G140" i="4"/>
  <c r="G141" i="4"/>
  <c r="G133" i="4"/>
  <c r="G129" i="4"/>
  <c r="G130" i="4"/>
  <c r="G131" i="4"/>
  <c r="G132" i="4"/>
  <c r="G128" i="4"/>
  <c r="O38" i="18"/>
  <c r="O39" i="18"/>
  <c r="O37" i="18"/>
  <c r="O42" i="18"/>
  <c r="O40" i="18"/>
  <c r="O18" i="18"/>
  <c r="O17" i="18"/>
  <c r="O43" i="18" l="1"/>
  <c r="O41" i="18"/>
  <c r="K10" i="18"/>
  <c r="E222" i="4"/>
  <c r="E221" i="4"/>
  <c r="E220" i="4"/>
  <c r="E219" i="4"/>
  <c r="E218" i="4"/>
  <c r="E217" i="4"/>
  <c r="E216" i="4"/>
  <c r="E215" i="4"/>
  <c r="E214" i="4"/>
  <c r="E213" i="4"/>
  <c r="E212" i="4"/>
  <c r="E211" i="4"/>
  <c r="E210" i="4"/>
  <c r="E209" i="4"/>
  <c r="E208" i="4"/>
  <c r="E207" i="4"/>
  <c r="E206" i="4"/>
  <c r="E138" i="4"/>
  <c r="E139" i="4"/>
  <c r="E140" i="4"/>
  <c r="E141" i="4"/>
  <c r="E171" i="4"/>
  <c r="E172" i="4"/>
  <c r="E173" i="4"/>
  <c r="E174" i="4"/>
  <c r="E175" i="4"/>
  <c r="E176" i="4"/>
  <c r="E177" i="4"/>
  <c r="E178" i="4"/>
  <c r="E179" i="4"/>
  <c r="E189" i="4"/>
  <c r="E191" i="4"/>
  <c r="E190" i="4"/>
  <c r="E188" i="4"/>
  <c r="E187" i="4"/>
  <c r="E186" i="4"/>
  <c r="E185" i="4"/>
  <c r="E184" i="4"/>
  <c r="O14" i="4"/>
  <c r="O15" i="4"/>
  <c r="O35" i="4"/>
  <c r="O37" i="4"/>
  <c r="O39" i="4"/>
  <c r="O40" i="4"/>
  <c r="O41" i="4"/>
  <c r="O42" i="4"/>
  <c r="O43" i="4"/>
  <c r="O44" i="4"/>
  <c r="O45" i="4"/>
  <c r="O46" i="4"/>
  <c r="O12" i="18" l="1"/>
  <c r="K31" i="18"/>
  <c r="O15" i="18"/>
  <c r="O14" i="18"/>
  <c r="O11" i="18"/>
  <c r="O16" i="18"/>
  <c r="O19" i="18"/>
  <c r="O13" i="18"/>
  <c r="O48" i="4"/>
  <c r="E192" i="4" l="1"/>
  <c r="E193" i="4"/>
  <c r="E194" i="4"/>
  <c r="E195" i="4" l="1"/>
  <c r="E154" i="4"/>
  <c r="E153" i="4"/>
  <c r="E152" i="4"/>
  <c r="E151" i="4"/>
  <c r="E170" i="4"/>
  <c r="E169" i="4"/>
  <c r="E168" i="4"/>
  <c r="E167" i="4"/>
  <c r="E166" i="4"/>
  <c r="E165" i="4"/>
  <c r="E164" i="4"/>
  <c r="E163" i="4"/>
  <c r="E162" i="4"/>
  <c r="E161" i="4"/>
  <c r="E160" i="4"/>
  <c r="E159" i="4"/>
  <c r="E158" i="4"/>
  <c r="E147" i="4"/>
  <c r="E146" i="4"/>
  <c r="E145" i="4"/>
  <c r="E144" i="4"/>
  <c r="E143" i="4"/>
  <c r="E142" i="4"/>
  <c r="E137" i="4"/>
  <c r="E136" i="4"/>
  <c r="E135" i="4"/>
  <c r="E134" i="4"/>
  <c r="E133" i="4"/>
  <c r="E132" i="4"/>
  <c r="E131" i="4"/>
  <c r="E130" i="4"/>
  <c r="E129" i="4"/>
  <c r="E128" i="4"/>
  <c r="E180" i="4" l="1"/>
  <c r="E48" i="4" l="1"/>
  <c r="I48" i="4" l="1"/>
  <c r="L48"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Matthew Belsey</author>
    <author>Laura Sedgwick</author>
  </authors>
  <commentList>
    <comment ref="G9" authorId="0" shapeId="0" xr:uid="{0E41A291-8995-4731-A0BD-A0FB7D7E4F19}">
      <text>
        <r>
          <rPr>
            <sz val="12"/>
            <color indexed="81"/>
            <rFont val="Tahoma"/>
            <family val="2"/>
          </rPr>
          <t>Use this column if the journey is being taken multiple times, if there are multiple passengers for bus, coach, ferry, plane, taxi or train, or if there are multiple vehicles doing the same journey for car or van.</t>
        </r>
      </text>
    </comment>
    <comment ref="K9" authorId="1" shapeId="0" xr:uid="{D3536411-4DB9-48BC-AC32-7F0E337BA385}">
      <text>
        <r>
          <rPr>
            <b/>
            <sz val="9"/>
            <color indexed="81"/>
            <rFont val="Tahoma"/>
            <family val="2"/>
          </rPr>
          <t>For car, van, bicycle and motorbike, the trip is calculated for a whole vehicle, whilst for all other means of transport, the trip is calculated per passenger.</t>
        </r>
      </text>
    </comment>
    <comment ref="F35" authorId="0" shapeId="0" xr:uid="{88878090-B244-4A5C-A7D5-E1D87A9FA7EB}">
      <text>
        <r>
          <rPr>
            <sz val="12"/>
            <color indexed="81"/>
            <rFont val="Tahoma"/>
            <family val="2"/>
          </rPr>
          <t>For vans and HGVs this is an optional field. Only provide if you have this information for a more accurate estimate.</t>
        </r>
      </text>
    </comment>
    <comment ref="G35" authorId="0" shapeId="0" xr:uid="{5E04B95B-7CB9-4375-AA15-730D92A357DD}">
      <text>
        <r>
          <rPr>
            <sz val="12"/>
            <color indexed="81"/>
            <rFont val="Tahoma"/>
            <family val="2"/>
          </rPr>
          <t>Use this column if the journey is being taken multiple times or if there are multiple vehicles doing the same journey.</t>
        </r>
      </text>
    </comment>
    <comment ref="K35" authorId="1" shapeId="0" xr:uid="{BE5B4257-836A-465D-997A-5286055853FC}">
      <text>
        <r>
          <rPr>
            <b/>
            <sz val="9"/>
            <color indexed="81"/>
            <rFont val="Tahoma"/>
            <family val="2"/>
          </rPr>
          <t>Emission values are estimates based on the most up to date emission factors provided by national governments and are rounded to the nearest whole number.</t>
        </r>
      </text>
    </comment>
  </commentList>
</comments>
</file>

<file path=xl/sharedStrings.xml><?xml version="1.0" encoding="utf-8"?>
<sst xmlns="http://schemas.openxmlformats.org/spreadsheetml/2006/main" count="3302" uniqueCount="422">
  <si>
    <t>Transport</t>
  </si>
  <si>
    <t>Destination</t>
  </si>
  <si>
    <t>Source</t>
  </si>
  <si>
    <t>TOTAL AMOUNT (kg)</t>
  </si>
  <si>
    <t>% recycled or made from recycled materials</t>
  </si>
  <si>
    <t>% recycled or used as recycled materials</t>
  </si>
  <si>
    <t>Date</t>
  </si>
  <si>
    <t>Element</t>
  </si>
  <si>
    <t>Material</t>
  </si>
  <si>
    <t>Amount (kg)</t>
  </si>
  <si>
    <t>Score/points</t>
  </si>
  <si>
    <t>Costume</t>
  </si>
  <si>
    <t>total kg</t>
  </si>
  <si>
    <t>volume (m3)</t>
  </si>
  <si>
    <t>weight per m3 (kg)</t>
  </si>
  <si>
    <t>Certified European softwood</t>
  </si>
  <si>
    <t>Other softwood</t>
  </si>
  <si>
    <t>Certified European hardwood</t>
  </si>
  <si>
    <t>Other hardwood</t>
  </si>
  <si>
    <t>Weight and Volume Calculators</t>
  </si>
  <si>
    <t>Sheet material weight calculator</t>
  </si>
  <si>
    <t>no. of sheets</t>
  </si>
  <si>
    <t>weight per sheet (kg)</t>
  </si>
  <si>
    <t>Steel weight calculator</t>
  </si>
  <si>
    <t>Aluminium weight calculator</t>
  </si>
  <si>
    <t>Timber weight calculator</t>
  </si>
  <si>
    <t>weight per m (kg)</t>
  </si>
  <si>
    <t>Bed</t>
  </si>
  <si>
    <t>Large antique double</t>
  </si>
  <si>
    <t>Light modern double</t>
  </si>
  <si>
    <t>Large antique single</t>
  </si>
  <si>
    <t>Light modern single</t>
  </si>
  <si>
    <t>Bunks</t>
  </si>
  <si>
    <t>Antique 3-seater</t>
  </si>
  <si>
    <t>Light modern 3-seater</t>
  </si>
  <si>
    <t>Antique 2-seater</t>
  </si>
  <si>
    <t>Light modern 2-seater</t>
  </si>
  <si>
    <t>Large antique armchair</t>
  </si>
  <si>
    <t>Light modern armchair</t>
  </si>
  <si>
    <t xml:space="preserve">Dining </t>
  </si>
  <si>
    <t>Large antique dining table</t>
  </si>
  <si>
    <t>Antique dining chairs (each)</t>
  </si>
  <si>
    <t>6-place modern table</t>
  </si>
  <si>
    <t>Modern dining chairs (each)</t>
  </si>
  <si>
    <t>Storage</t>
  </si>
  <si>
    <t>Large antique armoire</t>
  </si>
  <si>
    <t>Large antique chest of drawers</t>
  </si>
  <si>
    <t>Light modern chest of drawers</t>
  </si>
  <si>
    <t>Large coffee table</t>
  </si>
  <si>
    <t>Small coffee table</t>
  </si>
  <si>
    <t>Light modern wardrobe</t>
  </si>
  <si>
    <t>Accessories</t>
  </si>
  <si>
    <t>Large floor lamp</t>
  </si>
  <si>
    <t>Small table lamp</t>
  </si>
  <si>
    <t>Small floor rug</t>
  </si>
  <si>
    <t>Large floor rug</t>
  </si>
  <si>
    <t>Staircases</t>
  </si>
  <si>
    <t>Steel spiral stair, one storey</t>
  </si>
  <si>
    <t>Doors</t>
  </si>
  <si>
    <t>Windows</t>
  </si>
  <si>
    <t>Heavy panelled wooden single door</t>
  </si>
  <si>
    <t>Lightweight wooden single door</t>
  </si>
  <si>
    <t>Birch plywood 2.4 x 1.2 x 4mm EURO C</t>
  </si>
  <si>
    <t>Birch plywood 2.4 x 1.2 x 6mm EURO C</t>
  </si>
  <si>
    <t>Birch plywood 2.4 x 1.2 x12mm</t>
  </si>
  <si>
    <t>Birch plywood 2.4 x 1.2 x18mm</t>
  </si>
  <si>
    <t>WISA plywood 2.4 x 1.2 x 18mm N/F/P</t>
  </si>
  <si>
    <t>MDF 2.4 x 1.2 x18mm N/F/P</t>
  </si>
  <si>
    <t>MDF 3 x 1.5 x18mm N/F/P</t>
  </si>
  <si>
    <t>MDF 3 x 1.2 x6mm F/P</t>
  </si>
  <si>
    <t>MDF 3 x 1.2 x9mm F/P</t>
  </si>
  <si>
    <t>MDF 3 x 1.2 x12mm F/P</t>
  </si>
  <si>
    <t>kg</t>
  </si>
  <si>
    <t>Carbon              (Advanced shows)</t>
  </si>
  <si>
    <t xml:space="preserve">Travel Calculator </t>
  </si>
  <si>
    <t>THANKS</t>
  </si>
  <si>
    <t>Bedside unit</t>
  </si>
  <si>
    <t>Other</t>
  </si>
  <si>
    <t>Large desk</t>
  </si>
  <si>
    <t>Small desk</t>
  </si>
  <si>
    <t>Welsh dresser</t>
  </si>
  <si>
    <t>Grandfather clock</t>
  </si>
  <si>
    <t>Office</t>
  </si>
  <si>
    <t>Filing cabinet, large</t>
  </si>
  <si>
    <t>Filing cabinet, small</t>
  </si>
  <si>
    <t>Office chair</t>
  </si>
  <si>
    <t>Sofas and armchairs</t>
  </si>
  <si>
    <t>Piano</t>
  </si>
  <si>
    <t>Appliances</t>
  </si>
  <si>
    <t>Cooker</t>
  </si>
  <si>
    <t>Washing machine</t>
  </si>
  <si>
    <t>Tumble-dryer</t>
  </si>
  <si>
    <t>Microwave</t>
  </si>
  <si>
    <t>Laptop</t>
  </si>
  <si>
    <t>Computer + screen, keyboard etc</t>
  </si>
  <si>
    <t>Photocopier</t>
  </si>
  <si>
    <t>Tall fridge / freezer</t>
  </si>
  <si>
    <t>Under counter fridge</t>
  </si>
  <si>
    <t>Carpets</t>
  </si>
  <si>
    <t>Bath</t>
  </si>
  <si>
    <t>Toilet</t>
  </si>
  <si>
    <t>Vanity unit</t>
  </si>
  <si>
    <t>Large sash</t>
  </si>
  <si>
    <t>Small casement</t>
  </si>
  <si>
    <t>Fitted carpet, per m2</t>
  </si>
  <si>
    <t>overall length (m)</t>
  </si>
  <si>
    <t>40 x 40 x 1.6</t>
  </si>
  <si>
    <t>50 x 50 x 1.6</t>
  </si>
  <si>
    <t>26 x 26 x 1.6</t>
  </si>
  <si>
    <t>40 x 40 x 3.3</t>
  </si>
  <si>
    <t>26 x 26 x 3.3</t>
  </si>
  <si>
    <t>25 x 6 flat</t>
  </si>
  <si>
    <t>Square: 15.88 x 15.88 x 1.5 x (6.1m)</t>
  </si>
  <si>
    <t>Square: 20 x 20 x 1.5  @ (6.1m)</t>
  </si>
  <si>
    <t>Square: 25 x 25 x 1.5 @ (6.1m)</t>
  </si>
  <si>
    <t>Square: 40 x 40 x 1.5  @ (6.1m)</t>
  </si>
  <si>
    <t>Square: 50 x 50 x 3 @ (7.5m)</t>
  </si>
  <si>
    <t>Square: 50 x 50 x 1.5  @ (6.1m)</t>
  </si>
  <si>
    <t>Square: 80 x 80 x 2 @ (6.1m)</t>
  </si>
  <si>
    <t>Square: 25 x 25 x 1.2 @ (6.1m)</t>
  </si>
  <si>
    <t>Rectangular: 40 x 20 x 1.5 @ (6.1m)</t>
  </si>
  <si>
    <t>Rectangular: 50 x 25 x 1.5 @ (6.1m)</t>
  </si>
  <si>
    <t>Rectangular: 60 x 40 x 1.5 @ (6.1m)</t>
  </si>
  <si>
    <t>Rectangular: 75 x 25 x 1.5 @ (6.1m)</t>
  </si>
  <si>
    <t>Rectangular: 80 x 40 x 2 @ (6.1m)</t>
  </si>
  <si>
    <t>EAG: 25 x 25 x 3 @ (6.4m)</t>
  </si>
  <si>
    <t>EAG: 25 x 25 x 5 @ (6.4m)</t>
  </si>
  <si>
    <t>EAG: 40 x 40 x 4 @ (6.4m)</t>
  </si>
  <si>
    <t>EAG: 60 x 60 x 5 @ (6.4m)</t>
  </si>
  <si>
    <t>Flat: 40 x 5 @ (6.4m)</t>
  </si>
  <si>
    <t>Flat: 60 x 5 @ (6.4m)</t>
  </si>
  <si>
    <t>Flat: 110 x 10 x (6.4m)</t>
  </si>
  <si>
    <t>Circ: 25 x 2 CHS @(6.1)</t>
  </si>
  <si>
    <t>Circ: 48.3 x 3 @ (7.6m)</t>
  </si>
  <si>
    <t>Birch plywood 2.4 x 1.2 x 9mm</t>
  </si>
  <si>
    <t>Birch plywood 2.4 x 1.2 x 25mm</t>
  </si>
  <si>
    <t>Birch plywood 3 x 1.5 x 25 mm</t>
  </si>
  <si>
    <t>Birch plywood 3 x 1.5 x 6 mm</t>
  </si>
  <si>
    <t>Birch plywood 3 x 1.5 x 18 mm</t>
  </si>
  <si>
    <t>Softwood plywood 2.4 x 1.2 x 4 mm</t>
  </si>
  <si>
    <t>Softwood plywood 2.4 x 1.2 x 6 mm</t>
  </si>
  <si>
    <t>Softwood plywood 2.4 x 1.2 x 9 mm</t>
  </si>
  <si>
    <t>Softwood plywood 2.4 x 1.2 x 12 mm</t>
  </si>
  <si>
    <t>Softwood plywood 2.4 x 1.2 x 18 mm</t>
  </si>
  <si>
    <t>Plastics  weight calculator</t>
  </si>
  <si>
    <t>Twinwall: 6mm (6000mm x 2100mm)</t>
  </si>
  <si>
    <t>Twinwall: 10mm (6100mm x 2100mm)</t>
  </si>
  <si>
    <t>Twinwall: 6mm (2500mm x 1200mm)</t>
  </si>
  <si>
    <t>6mm Clear PolyCarb (8x4)</t>
  </si>
  <si>
    <t>6mm Clear PolyCarb 2050mm x 4049mm</t>
  </si>
  <si>
    <t>20mm Clear PolyCarb (8x4)</t>
  </si>
  <si>
    <t>Diabond 3mm Mirror (2500mm x 1250mm)</t>
  </si>
  <si>
    <t>Polystyrene sheet (8x4) 25mm MDFRA</t>
  </si>
  <si>
    <t>Polystyrene sheet (8x4) 50mm MDFRA</t>
  </si>
  <si>
    <t>Polystyrene sheet (8x4) 75mm MDFRA</t>
  </si>
  <si>
    <t>Polystyrene sheet (8x4) 150mm MDFRA</t>
  </si>
  <si>
    <t>Polystyrene sheet (8x4) 300mm MDFRA</t>
  </si>
  <si>
    <t>150mm x 150mm Poly Molding</t>
  </si>
  <si>
    <t>300mm x 150mm Poly Molding</t>
  </si>
  <si>
    <t>300mm x 300mm Poly Molding</t>
  </si>
  <si>
    <t>PU18 Yellow Soft Foam 25mm (2000 x 1000)</t>
  </si>
  <si>
    <t>PU18 Yellow Soft Foam 50mm (2000 x 1000)</t>
  </si>
  <si>
    <t>ANGLE 6082T6 50.8mm x 50.8mm x 6.35mm</t>
  </si>
  <si>
    <t>ANGLE 6082T6 38.1mm x 38,1mm x 4.7mm</t>
  </si>
  <si>
    <t>FLAT 6082T6 38.1mm x 3.175mm</t>
  </si>
  <si>
    <t>FLAT 6082T6 50.8 x 3.175mm</t>
  </si>
  <si>
    <t>32 OD 7SWG SCAFFOLD 6082 T6 20 FT</t>
  </si>
  <si>
    <t>Neither the Theatre Green Book, nor its writers and sponsors, are liable for any damages which may result indirectly or directly from applying or using the Theatre Green Book and its contents. No warranty or guarantee is given or implied about the accuracy, reliability, completeness or suitability of advice contained in the Theatre Green Book. It is offered in good faith to help theatre-makers move towards more sustainable practice, but using the contents is solely at the risk and responsibility of users.</t>
  </si>
  <si>
    <t>NOTE</t>
  </si>
  <si>
    <t xml:space="preserve">Made with 'sustainable' NEW MATERIALS </t>
  </si>
  <si>
    <t>Made with unsustainable NEW MATERIALS</t>
  </si>
  <si>
    <t>REUSED element with minor modifications</t>
  </si>
  <si>
    <t>REUSED with major modifications</t>
  </si>
  <si>
    <t>Disposed as general waste</t>
  </si>
  <si>
    <t>Disposed in waste recycling stream</t>
  </si>
  <si>
    <t>Steeldeck</t>
  </si>
  <si>
    <t>https://www.steeldeck.co.uk/wp-content/uploads/2023/05/STEELDECK_PRODUCTS.pdf</t>
  </si>
  <si>
    <t>Wooden domestic stair, one storey</t>
  </si>
  <si>
    <t>Select your unit for travel:</t>
  </si>
  <si>
    <t>Kilometres</t>
  </si>
  <si>
    <t>Description</t>
  </si>
  <si>
    <t>Country of majority of travel</t>
  </si>
  <si>
    <t>Number of times journey is made</t>
  </si>
  <si>
    <t>Mode of transport</t>
  </si>
  <si>
    <t>Carbon factor</t>
  </si>
  <si>
    <t>Emissions (kgCO2e)</t>
  </si>
  <si>
    <t>Summary of touring</t>
  </si>
  <si>
    <t>Select country</t>
  </si>
  <si>
    <t>Select mode of transport</t>
  </si>
  <si>
    <t>Total emissions (kgCO2e)</t>
  </si>
  <si>
    <t>Bicycle</t>
  </si>
  <si>
    <t>Bus</t>
  </si>
  <si>
    <t>Car</t>
  </si>
  <si>
    <t>Coach</t>
  </si>
  <si>
    <t>Plane</t>
  </si>
  <si>
    <t>Ferry</t>
  </si>
  <si>
    <t>Motorbike</t>
  </si>
  <si>
    <t>Taxi</t>
  </si>
  <si>
    <t>Train</t>
  </si>
  <si>
    <t>Van</t>
  </si>
  <si>
    <t>Approx. weight of goods (kg)</t>
  </si>
  <si>
    <t>Summary of deliveries and transporting goods</t>
  </si>
  <si>
    <t>Average van</t>
  </si>
  <si>
    <t>Van - diesel</t>
  </si>
  <si>
    <t>Van - petrol</t>
  </si>
  <si>
    <t>Van - electric</t>
  </si>
  <si>
    <t>HGV</t>
  </si>
  <si>
    <t>Frieght flight</t>
  </si>
  <si>
    <t>Cargo ship</t>
  </si>
  <si>
    <t>Country</t>
  </si>
  <si>
    <t>Emission factor</t>
  </si>
  <si>
    <t>Unit</t>
  </si>
  <si>
    <t>Fuel</t>
  </si>
  <si>
    <t>Category</t>
  </si>
  <si>
    <t>Specific</t>
  </si>
  <si>
    <t>Emission source</t>
  </si>
  <si>
    <t>Year</t>
  </si>
  <si>
    <t>Factor</t>
  </si>
  <si>
    <t>Sub-category</t>
  </si>
  <si>
    <t>Value</t>
  </si>
  <si>
    <t>Units</t>
  </si>
  <si>
    <t>MDF</t>
  </si>
  <si>
    <t>kgCO2e/kg</t>
  </si>
  <si>
    <t>Costumes (new)</t>
  </si>
  <si>
    <t>Diesel (litres)</t>
  </si>
  <si>
    <t>litre</t>
  </si>
  <si>
    <t>Albania</t>
  </si>
  <si>
    <t>kgCO2e/passenger km</t>
  </si>
  <si>
    <t>ADEME</t>
  </si>
  <si>
    <t>Average of all the ADEME European train values</t>
  </si>
  <si>
    <t>-</t>
  </si>
  <si>
    <t>Birch plywood</t>
  </si>
  <si>
    <t>Costumes (reused)</t>
  </si>
  <si>
    <t>Petrol (litres)</t>
  </si>
  <si>
    <t>Standard</t>
  </si>
  <si>
    <t>Andorra</t>
  </si>
  <si>
    <t>per kilogram per km</t>
  </si>
  <si>
    <t>UK gov</t>
  </si>
  <si>
    <t>per km</t>
  </si>
  <si>
    <t>WISA plywood</t>
  </si>
  <si>
    <t>LPG (litres)</t>
  </si>
  <si>
    <t>Electric</t>
  </si>
  <si>
    <t>Austria</t>
  </si>
  <si>
    <t>Softwood plywood</t>
  </si>
  <si>
    <t>Fuel oil (litres)</t>
  </si>
  <si>
    <t>Average local bus</t>
  </si>
  <si>
    <t>Belarus</t>
  </si>
  <si>
    <t>European softwood</t>
  </si>
  <si>
    <t>Gas oil (litres)</t>
  </si>
  <si>
    <t>Average</t>
  </si>
  <si>
    <t>Belgium</t>
  </si>
  <si>
    <t>www.co2emissiefactoren.be</t>
  </si>
  <si>
    <t>Biomass (kgs)</t>
  </si>
  <si>
    <t>Petrol</t>
  </si>
  <si>
    <t>Bosnia and Herzegovina</t>
  </si>
  <si>
    <t>European hardwood</t>
  </si>
  <si>
    <t>Diesel</t>
  </si>
  <si>
    <t>Bulgaria</t>
  </si>
  <si>
    <t>Please provide weight</t>
  </si>
  <si>
    <t>Hybrid</t>
  </si>
  <si>
    <t>Croatia</t>
  </si>
  <si>
    <t>Boat</t>
  </si>
  <si>
    <t>Steel</t>
  </si>
  <si>
    <t>Czechia</t>
  </si>
  <si>
    <t>Aluminium</t>
  </si>
  <si>
    <t>Denmark</t>
  </si>
  <si>
    <t>Plastics</t>
  </si>
  <si>
    <t>Short-haul - Economy</t>
  </si>
  <si>
    <t>Estonia</t>
  </si>
  <si>
    <t>Polystyrene</t>
  </si>
  <si>
    <t>Short-haul - Business class</t>
  </si>
  <si>
    <t>Finland</t>
  </si>
  <si>
    <t>Twinwall</t>
  </si>
  <si>
    <t>Long-haul - Economy</t>
  </si>
  <si>
    <t>France</t>
  </si>
  <si>
    <t>Clear polycarb</t>
  </si>
  <si>
    <t>Long-haul - Premium economy</t>
  </si>
  <si>
    <t>Germany</t>
  </si>
  <si>
    <t>Diabond</t>
  </si>
  <si>
    <t>Long-haul - Business class</t>
  </si>
  <si>
    <t>UBA</t>
  </si>
  <si>
    <t>Greece</t>
  </si>
  <si>
    <t>Poly Molding</t>
  </si>
  <si>
    <t>Long-haul - First class</t>
  </si>
  <si>
    <t>Hungary</t>
  </si>
  <si>
    <t>Yellow soft foam</t>
  </si>
  <si>
    <t>Foot passenger</t>
  </si>
  <si>
    <t>Iceland</t>
  </si>
  <si>
    <t>Aluminium General, European Mix, Inc Imports</t>
  </si>
  <si>
    <t>Car passenger</t>
  </si>
  <si>
    <t>Ireland</t>
  </si>
  <si>
    <t>Aluminium, produced in Europe</t>
  </si>
  <si>
    <t>Italy</t>
  </si>
  <si>
    <t>Aluminium General, Worldwide</t>
  </si>
  <si>
    <t>Latvia</t>
  </si>
  <si>
    <t>Average passenger train</t>
  </si>
  <si>
    <t>Liechtenstein</t>
  </si>
  <si>
    <t>Light rail/Tram</t>
  </si>
  <si>
    <t>Lithuania</t>
  </si>
  <si>
    <t>Underground/Metro</t>
  </si>
  <si>
    <t>Luxembourg</t>
  </si>
  <si>
    <t>Van - Average</t>
  </si>
  <si>
    <t>Malta</t>
  </si>
  <si>
    <t>Van - Petrol</t>
  </si>
  <si>
    <t>Moldova</t>
  </si>
  <si>
    <t>Van - Diesel</t>
  </si>
  <si>
    <t>Monaco</t>
  </si>
  <si>
    <t>Van - Electric</t>
  </si>
  <si>
    <t>Montenegro</t>
  </si>
  <si>
    <t>Netherlands</t>
  </si>
  <si>
    <t>https://www.co2emissiefactoren.nl/lijst-emissiefactoren/</t>
  </si>
  <si>
    <t>North Macedonia</t>
  </si>
  <si>
    <t>Norway</t>
  </si>
  <si>
    <t>Poland</t>
  </si>
  <si>
    <t>Portugal</t>
  </si>
  <si>
    <t>Romania</t>
  </si>
  <si>
    <t>San Marino</t>
  </si>
  <si>
    <t>Serbia</t>
  </si>
  <si>
    <t>Slovakia</t>
  </si>
  <si>
    <t>Slovenia</t>
  </si>
  <si>
    <t>Spain</t>
  </si>
  <si>
    <t>Sweden</t>
  </si>
  <si>
    <t>Switzerland</t>
  </si>
  <si>
    <t>Ukraine</t>
  </si>
  <si>
    <t>United Kingdom</t>
  </si>
  <si>
    <t>kgCO2e/pasenger-km</t>
  </si>
  <si>
    <t>French factor (based on electricity emissions)</t>
  </si>
  <si>
    <t>UK factor (based on electricity emissions)</t>
  </si>
  <si>
    <t>NA</t>
  </si>
  <si>
    <t>UK factor</t>
  </si>
  <si>
    <t>https://www.umweltbundesamt.at/fileadmin/site/themen/mobilitaet/daten/ekz_pkm_tkm_verkehrsmittel.pdf</t>
  </si>
  <si>
    <t>kgCO2e/km</t>
  </si>
  <si>
    <t>Cyprus</t>
  </si>
  <si>
    <t>Aluminium location-based emissions</t>
  </si>
  <si>
    <t>carbon factors (kgCO2e/kg)</t>
  </si>
  <si>
    <t>Aluminium General, European, Inc Imports</t>
  </si>
  <si>
    <t>kgCO2e</t>
  </si>
  <si>
    <t>New clothing</t>
  </si>
  <si>
    <t>UBA, TREMOD 6.42 (12/2022), https://www.UBA.de/themen/verkehr/emissionsdaten#verkehrsmittelvergleich_personenverkehr_tabelle, "Eisenbahn, Fernverkehr"</t>
  </si>
  <si>
    <t>Carbon factor sources:</t>
  </si>
  <si>
    <t>Base Empreinte, ADEME</t>
  </si>
  <si>
    <t>Default source of emissions unless specified elsewhere.</t>
  </si>
  <si>
    <t>Train, bus, coach, and car for Germany.</t>
  </si>
  <si>
    <t>Train, tram, metro, bus, coach, motorbike, car, and electric bicylce for Netherlands.</t>
  </si>
  <si>
    <t>Train, tram, metro, bus, coach, motorbike, and electric bicylce for Belgium.</t>
  </si>
  <si>
    <t>Train, tram, metro, bus, coach, car and motorbike for France. Electric bicycle for all countries except Belgium and Netherlands. Train for all countries except UK, Germany, Belguim, and Netherlands. Light rail/tram for Iceland, Sweden, Norway, Switzerland, Liechtenstein, Luxembourg, Finland, France, Monaco, Andorra, Latvia, Austria.</t>
  </si>
  <si>
    <t>Carbon factor sources</t>
  </si>
  <si>
    <t>New costumes</t>
  </si>
  <si>
    <t>Freight, deliveries and transporting goods</t>
  </si>
  <si>
    <t>The carbon calculations in the tool were developed by Culture for Climate Scotland.</t>
  </si>
  <si>
    <t>ICE DB  V4.0 - world average data (2019)</t>
  </si>
  <si>
    <t>https://materialhub.upm.com/l/dd_WDp_-MwVx</t>
  </si>
  <si>
    <t>ICE DB  V4.0 - world average data (2019) adjusted for less distance traveled using ARUP Embodied Carbon (2023)</t>
  </si>
  <si>
    <t>ICE DB  V3.0 - world steel study (2023)</t>
  </si>
  <si>
    <t>ICE DB  V4.0 - European consumption (2019)</t>
  </si>
  <si>
    <t>UK Government 2024 - Average plastic</t>
  </si>
  <si>
    <t>UK Government 2024 - Polystyrene</t>
  </si>
  <si>
    <t>UK Government 2024 - Average plastic rigid</t>
  </si>
  <si>
    <t>ICE DB  V4.0 - world average data (2024)</t>
  </si>
  <si>
    <t>https://www.gov.uk/government/publications/greenhouse-gas-reporting-conversion-factors-2024</t>
  </si>
  <si>
    <t>Notes</t>
  </si>
  <si>
    <t xml:space="preserve">Intercites </t>
  </si>
  <si>
    <t>https://co2emissiefactoren.nl/</t>
  </si>
  <si>
    <t>Not available</t>
  </si>
  <si>
    <t>ICE DB  V4.0 - world steel study (2023)</t>
  </si>
  <si>
    <t>https://www.wisaplywood.com/</t>
  </si>
  <si>
    <t>Distance measurement</t>
  </si>
  <si>
    <t>Miles</t>
  </si>
  <si>
    <t>Unique identifier</t>
  </si>
  <si>
    <t>2024 UK Government emission conversion factors (DESNZ)</t>
  </si>
  <si>
    <t>Additional headings</t>
  </si>
  <si>
    <t>Use</t>
  </si>
  <si>
    <t>Approx. distance</t>
  </si>
  <si>
    <t>Used in the travel calculator for headings in cells F10 and E40</t>
  </si>
  <si>
    <t>Development and R&amp;D</t>
  </si>
  <si>
    <t>Short workshops which don’t necessarily result in a full production</t>
  </si>
  <si>
    <t xml:space="preserve">		Script reads</t>
  </si>
  <si>
    <t>Small Productions</t>
  </si>
  <si>
    <t>Very short or small-scale productions run by small teams</t>
  </si>
  <si>
    <t>One-person shows/one-night only shows</t>
  </si>
  <si>
    <t>Name of Project</t>
  </si>
  <si>
    <t xml:space="preserve">Theatre Green Book Production Calculator - Simplified </t>
  </si>
  <si>
    <t>Who is the simplified calculator for?</t>
  </si>
  <si>
    <t>With thanks to the many people who have helped develop this Production Calculator, including Citizens Theatre Glasgow, Evie Redfern, National Theatre, National Theatre Scotland, National Theatre Wales, Royal Opera House, Royal Theatres Copenhagen, Netherlands Opera and Ballet, Deutsche Theatertechnische Gesellschaft.
Also thanks to Catarina Silva for support in simplifying the calculator.</t>
  </si>
  <si>
    <t>With thanks to the Deutsche Theatertechnische Gesellschaft for funding Culture for Climate Scotland's work in integrating carbon calculation into this tool.</t>
  </si>
  <si>
    <t>Learnings and Next Steps</t>
  </si>
  <si>
    <t>• Use this page to make evaluation notes</t>
  </si>
  <si>
    <t>• If your project was a one-off, what did you learn to use for next time?</t>
  </si>
  <si>
    <t>• If your project was an R&amp;D or development process for a full production, what do you need to make sure if remembered once the full production phase starts?</t>
  </si>
  <si>
    <t>Project</t>
  </si>
  <si>
    <t>Movement of people</t>
  </si>
  <si>
    <t>Graphs</t>
  </si>
  <si>
    <t>Use weight estimates below to enter into Column E</t>
  </si>
  <si>
    <t>SOURCES</t>
  </si>
  <si>
    <t>Scenery</t>
  </si>
  <si>
    <t>Travel</t>
  </si>
  <si>
    <t>Props and Furniture</t>
  </si>
  <si>
    <t xml:space="preserve">Costume </t>
  </si>
  <si>
    <t>Overcoat, cloak, suit</t>
  </si>
  <si>
    <t>Large Costume Element (Female)</t>
  </si>
  <si>
    <t>Large Costume Element (Male)</t>
  </si>
  <si>
    <t>Medium Costume Element</t>
  </si>
  <si>
    <t>Blouse/shirt, skirt, jacket, dress/trousers, sweater, jacket</t>
  </si>
  <si>
    <t>Light Costume Element</t>
  </si>
  <si>
    <t>T-shirt, underwear</t>
  </si>
  <si>
    <t>Shoes</t>
  </si>
  <si>
    <t>est kg</t>
  </si>
  <si>
    <t>Copy the appropriate carbon factor for each material from below and paste it into the relevant row in column S.
Emission values (kgCO2e) will then be calculated automatically based on the emission factor and the weight of material.
Only do these calculations for new materials (4 or 5).</t>
  </si>
  <si>
    <t>Made with purchased RECYCLED MATERIALS</t>
  </si>
  <si>
    <t>REUSED or matertials RECYCLED immediately</t>
  </si>
  <si>
    <t>Sold to be REUSED or RECYCLED by others</t>
  </si>
  <si>
    <t>Sent to store for intended REUSE or RECYCLING</t>
  </si>
  <si>
    <t>Production Calculator: Scenery, Props, Costumes</t>
  </si>
  <si>
    <t>If you are doing a full production or medium/large scale show, please use the full</t>
  </si>
  <si>
    <t>Who do these needs sharing with?</t>
  </si>
  <si>
    <t>Fill in set, costume and prop items or materials in Column B</t>
  </si>
  <si>
    <t>Use drop down options in Columns G and L to give the source and destination of each item</t>
  </si>
  <si>
    <t>Basic target</t>
  </si>
  <si>
    <t>Intermediate target</t>
  </si>
  <si>
    <t>Advanced target</t>
  </si>
  <si>
    <t>For individual set, costume and prop items select the kg weight and use to fill in the table above</t>
  </si>
  <si>
    <t>For sheet material use the table below to fill in the quantity and add total weight to the column above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</si>
</sst>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
    <numFmt numFmtId="165" formatCode="0.000"/>
    <numFmt numFmtId="166" formatCode="0.000000"/>
    <numFmt numFmtId="167" formatCode="0.00000"/>
    <numFmt numFmtId="168" formatCode="#,##0.0000"/>
  </numFmts>
  <fonts count="53">
    <font>
      <sz val="11"/>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b/>
      <sz val="9"/>
      <color indexed="81"/>
      <name val="Tahoma"/>
      <family val="2"/>
    </font>
    <font>
      <sz val="12"/>
      <color theme="1"/>
      <name val="Arial"/>
      <family val="2"/>
    </font>
    <font>
      <sz val="12"/>
      <color theme="1"/>
      <name val="Calibri"/>
      <family val="2"/>
      <scheme val="minor"/>
    </font>
    <font>
      <sz val="14"/>
      <color theme="1"/>
      <name val="Calibri"/>
      <family val="2"/>
      <scheme val="minor"/>
    </font>
    <font>
      <sz val="11"/>
      <color theme="0"/>
      <name val="Calibri"/>
      <family val="2"/>
      <scheme val="minor"/>
    </font>
    <font>
      <sz val="12"/>
      <color theme="0"/>
      <name val="Calibri"/>
      <family val="2"/>
      <scheme val="minor"/>
    </font>
    <font>
      <b/>
      <sz val="12"/>
      <color theme="1"/>
      <name val="Calibri"/>
      <family val="2"/>
      <scheme val="minor"/>
    </font>
    <font>
      <b/>
      <sz val="18"/>
      <color theme="1"/>
      <name val="Calibri"/>
      <family val="2"/>
      <scheme val="minor"/>
    </font>
    <font>
      <i/>
      <sz val="12"/>
      <color theme="1"/>
      <name val="Calibri"/>
      <family val="2"/>
      <scheme val="minor"/>
    </font>
    <font>
      <b/>
      <i/>
      <sz val="12"/>
      <color theme="1"/>
      <name val="Calibri"/>
      <family val="2"/>
      <scheme val="minor"/>
    </font>
    <font>
      <b/>
      <sz val="14"/>
      <color theme="1"/>
      <name val="Calibri"/>
      <family val="2"/>
      <scheme val="minor"/>
    </font>
    <font>
      <b/>
      <i/>
      <sz val="14"/>
      <color theme="1"/>
      <name val="Calibri"/>
      <family val="2"/>
      <scheme val="minor"/>
    </font>
    <font>
      <sz val="11"/>
      <name val="Calibri"/>
      <family val="2"/>
      <scheme val="minor"/>
    </font>
    <font>
      <i/>
      <sz val="14"/>
      <color theme="1"/>
      <name val="Calibri"/>
      <family val="2"/>
      <scheme val="minor"/>
    </font>
    <font>
      <sz val="12"/>
      <name val="Calibri"/>
      <family val="2"/>
      <scheme val="minor"/>
    </font>
    <font>
      <b/>
      <sz val="16"/>
      <color theme="1"/>
      <name val="Calibri"/>
      <family val="2"/>
      <scheme val="minor"/>
    </font>
    <font>
      <sz val="14"/>
      <color theme="0"/>
      <name val="Calibri"/>
      <family val="2"/>
      <scheme val="minor"/>
    </font>
    <font>
      <b/>
      <sz val="22"/>
      <color theme="1"/>
      <name val="Calibri"/>
      <family val="2"/>
      <scheme val="minor"/>
    </font>
    <font>
      <b/>
      <i/>
      <sz val="14"/>
      <color theme="0"/>
      <name val="Calibri"/>
      <family val="2"/>
      <scheme val="minor"/>
    </font>
    <font>
      <sz val="16"/>
      <color theme="1"/>
      <name val="Calibri"/>
      <family val="2"/>
      <scheme val="minor"/>
    </font>
    <font>
      <b/>
      <sz val="16"/>
      <name val="Calibri"/>
      <family val="2"/>
      <scheme val="minor"/>
    </font>
    <font>
      <sz val="11"/>
      <color theme="1"/>
      <name val="Calibri"/>
      <family val="2"/>
      <scheme val="minor"/>
    </font>
    <font>
      <b/>
      <sz val="24"/>
      <color theme="1"/>
      <name val="Calibri"/>
      <family val="2"/>
      <scheme val="minor"/>
    </font>
    <font>
      <b/>
      <sz val="16"/>
      <color rgb="FFFF0000"/>
      <name val="Calibri"/>
      <family val="2"/>
      <scheme val="minor"/>
    </font>
    <font>
      <i/>
      <sz val="14"/>
      <color rgb="FFFF0000"/>
      <name val="Calibri"/>
      <family val="2"/>
      <scheme val="minor"/>
    </font>
    <font>
      <i/>
      <sz val="12"/>
      <color rgb="FFFF0000"/>
      <name val="Calibri"/>
      <family val="2"/>
      <scheme val="minor"/>
    </font>
    <font>
      <b/>
      <sz val="36"/>
      <color rgb="FF92D050"/>
      <name val="Calibri"/>
      <family val="2"/>
      <scheme val="minor"/>
    </font>
    <font>
      <sz val="36"/>
      <color rgb="FF92D050"/>
      <name val="Calibri"/>
      <family val="2"/>
      <scheme val="minor"/>
    </font>
    <font>
      <sz val="12"/>
      <color rgb="FF000000"/>
      <name val="Calibri"/>
      <family val="2"/>
      <scheme val="minor"/>
    </font>
    <font>
      <b/>
      <sz val="72"/>
      <color theme="0" tint="-0.249977111117893"/>
      <name val="Calibri"/>
      <family val="2"/>
      <scheme val="minor"/>
    </font>
    <font>
      <sz val="10"/>
      <color theme="1"/>
      <name val="Avenir Next Regular"/>
    </font>
    <font>
      <i/>
      <sz val="12"/>
      <color theme="1"/>
      <name val="Avenir Next"/>
      <family val="2"/>
    </font>
    <font>
      <b/>
      <u/>
      <sz val="16"/>
      <color rgb="FFFF0000"/>
      <name val="Calibri"/>
      <family val="2"/>
      <scheme val="minor"/>
    </font>
    <font>
      <i/>
      <sz val="10"/>
      <color rgb="FFFF0000"/>
      <name val="Calibri"/>
      <family val="2"/>
      <scheme val="minor"/>
    </font>
    <font>
      <u/>
      <sz val="11"/>
      <color theme="10"/>
      <name val="Calibri"/>
      <family val="2"/>
      <scheme val="minor"/>
    </font>
    <font>
      <i/>
      <sz val="16"/>
      <color theme="1"/>
      <name val="Calibri"/>
      <family val="2"/>
      <scheme val="minor"/>
    </font>
    <font>
      <b/>
      <sz val="14"/>
      <color rgb="FFFF0000"/>
      <name val="Calibri"/>
      <family val="2"/>
      <scheme val="minor"/>
    </font>
    <font>
      <b/>
      <i/>
      <sz val="16"/>
      <color theme="1"/>
      <name val="Calibri"/>
      <family val="2"/>
      <scheme val="minor"/>
    </font>
    <font>
      <sz val="12"/>
      <color indexed="81"/>
      <name val="Tahoma"/>
      <family val="2"/>
    </font>
    <font>
      <b/>
      <sz val="12"/>
      <color theme="0"/>
      <name val="Calibri"/>
      <family val="2"/>
      <scheme val="minor"/>
    </font>
    <font>
      <sz val="8"/>
      <name val="Calibri"/>
      <family val="2"/>
      <scheme val="minor"/>
    </font>
    <font>
      <sz val="11"/>
      <color rgb="FF002060"/>
      <name val="Calibri"/>
      <family val="2"/>
      <scheme val="minor"/>
    </font>
    <font>
      <sz val="11"/>
      <name val="Tenorite"/>
    </font>
    <font>
      <u/>
      <sz val="12"/>
      <color theme="10"/>
      <name val="Calibri"/>
      <family val="2"/>
      <scheme val="minor"/>
    </font>
    <font>
      <i/>
      <sz val="11"/>
      <color rgb="FFFF0000"/>
      <name val="Calibri"/>
      <family val="2"/>
      <scheme val="minor"/>
    </font>
    <font>
      <b/>
      <u/>
      <sz val="22"/>
      <color theme="1"/>
      <name val="Calibri"/>
      <family val="2"/>
      <scheme val="minor"/>
    </font>
  </fonts>
  <fills count="8">
    <fill>
      <patternFill patternType="none"/>
    </fill>
    <fill>
      <patternFill patternType="gray125"/>
    </fill>
    <fill>
      <patternFill patternType="solid">
        <fgColor theme="2"/>
        <bgColor indexed="64"/>
      </patternFill>
    </fill>
    <fill>
      <patternFill patternType="solid">
        <fgColor theme="9" tint="0.79998168889431442"/>
        <bgColor indexed="64"/>
      </patternFill>
    </fill>
    <fill>
      <patternFill patternType="solid">
        <fgColor theme="5"/>
        <bgColor theme="5"/>
      </patternFill>
    </fill>
    <fill>
      <patternFill patternType="solid">
        <fgColor theme="9" tint="0.59999389629810485"/>
        <bgColor indexed="64"/>
      </patternFill>
    </fill>
    <fill>
      <patternFill patternType="solid">
        <fgColor theme="2" tint="-9.9978637043366805E-2"/>
        <bgColor indexed="64"/>
      </patternFill>
    </fill>
    <fill>
      <patternFill patternType="solid">
        <fgColor theme="0"/>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indexed="64"/>
      </right>
      <top style="thin">
        <color theme="0" tint="-0.499984740745262"/>
      </top>
      <bottom style="thin">
        <color theme="0" tint="-0.499984740745262"/>
      </bottom>
      <diagonal/>
    </border>
    <border>
      <left/>
      <right style="thin">
        <color theme="0" tint="-0.499984740745262"/>
      </right>
      <top style="thin">
        <color theme="0" tint="-0.499984740745262"/>
      </top>
      <bottom/>
      <diagonal/>
    </border>
    <border>
      <left style="thin">
        <color theme="0" tint="-0.499984740745262"/>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theme="1"/>
      </left>
      <right style="thin">
        <color theme="1"/>
      </right>
      <top style="thin">
        <color theme="1"/>
      </top>
      <bottom style="thin">
        <color theme="1"/>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theme="9"/>
      </left>
      <right style="medium">
        <color theme="9"/>
      </right>
      <top style="medium">
        <color theme="9"/>
      </top>
      <bottom style="medium">
        <color theme="9"/>
      </bottom>
      <diagonal/>
    </border>
    <border>
      <left/>
      <right/>
      <top/>
      <bottom style="thin">
        <color theme="0" tint="-0.499984740745262"/>
      </bottom>
      <diagonal/>
    </border>
    <border>
      <left/>
      <right/>
      <top style="thin">
        <color theme="5"/>
      </top>
      <bottom/>
      <diagonal/>
    </border>
    <border>
      <left/>
      <right/>
      <top style="thin">
        <color theme="5"/>
      </top>
      <bottom style="thin">
        <color theme="5"/>
      </bottom>
      <diagonal/>
    </border>
    <border>
      <left style="thin">
        <color theme="5"/>
      </left>
      <right/>
      <top style="thin">
        <color theme="5"/>
      </top>
      <bottom/>
      <diagonal/>
    </border>
    <border>
      <left style="thin">
        <color theme="5"/>
      </left>
      <right/>
      <top style="thin">
        <color theme="5"/>
      </top>
      <bottom style="thin">
        <color theme="5"/>
      </bottom>
      <diagonal/>
    </border>
    <border>
      <left/>
      <right style="medium">
        <color theme="9"/>
      </right>
      <top style="thin">
        <color indexed="64"/>
      </top>
      <bottom style="thin">
        <color indexed="64"/>
      </bottom>
      <diagonal/>
    </border>
    <border>
      <left/>
      <right style="thin">
        <color theme="1"/>
      </right>
      <top/>
      <bottom/>
      <diagonal/>
    </border>
  </borders>
  <cellStyleXfs count="13">
    <xf numFmtId="0" fontId="0" fillId="0" borderId="0"/>
    <xf numFmtId="0" fontId="8" fillId="0" borderId="0"/>
    <xf numFmtId="0" fontId="9" fillId="0" borderId="0"/>
    <xf numFmtId="0" fontId="6" fillId="0" borderId="0"/>
    <xf numFmtId="0" fontId="41" fillId="0" borderId="0" applyNumberFormat="0" applyFill="0" applyBorder="0" applyAlignment="0" applyProtection="0"/>
    <xf numFmtId="0" fontId="2" fillId="0" borderId="0"/>
    <xf numFmtId="0" fontId="2" fillId="0" borderId="0"/>
    <xf numFmtId="0" fontId="28" fillId="0" borderId="0"/>
    <xf numFmtId="0" fontId="28" fillId="0" borderId="0"/>
    <xf numFmtId="0" fontId="1" fillId="0" borderId="0"/>
    <xf numFmtId="0" fontId="28" fillId="0" borderId="0"/>
    <xf numFmtId="0" fontId="41" fillId="0" borderId="0" applyNumberFormat="0" applyFill="0" applyBorder="0" applyAlignment="0" applyProtection="0"/>
    <xf numFmtId="9" fontId="28" fillId="0" borderId="0" applyFont="0" applyFill="0" applyBorder="0" applyAlignment="0" applyProtection="0"/>
  </cellStyleXfs>
  <cellXfs count="281">
    <xf numFmtId="0" fontId="0" fillId="0" borderId="0" xfId="0"/>
    <xf numFmtId="0" fontId="18" fillId="0" borderId="0" xfId="0" applyFont="1" applyAlignment="1">
      <alignment wrapText="1"/>
    </xf>
    <xf numFmtId="0" fontId="18" fillId="0" borderId="0" xfId="0" applyFont="1"/>
    <xf numFmtId="0" fontId="10" fillId="0" borderId="0" xfId="0" applyFont="1"/>
    <xf numFmtId="0" fontId="26" fillId="0" borderId="0" xfId="0" applyFont="1"/>
    <xf numFmtId="0" fontId="22" fillId="0" borderId="0" xfId="0" applyFont="1"/>
    <xf numFmtId="0" fontId="0" fillId="0" borderId="0" xfId="0" applyAlignment="1">
      <alignment horizontal="center"/>
    </xf>
    <xf numFmtId="0" fontId="31" fillId="0" borderId="0" xfId="0" applyFont="1"/>
    <xf numFmtId="49" fontId="22" fillId="0" borderId="0" xfId="0" applyNumberFormat="1" applyFont="1" applyAlignment="1">
      <alignment horizontal="center"/>
    </xf>
    <xf numFmtId="49" fontId="26" fillId="0" borderId="0" xfId="0" applyNumberFormat="1" applyFont="1" applyAlignment="1">
      <alignment horizontal="center"/>
    </xf>
    <xf numFmtId="49" fontId="0" fillId="0" borderId="0" xfId="0" applyNumberFormat="1" applyAlignment="1">
      <alignment horizontal="center"/>
    </xf>
    <xf numFmtId="0" fontId="26" fillId="0" borderId="0" xfId="1" applyFont="1"/>
    <xf numFmtId="0" fontId="23" fillId="0" borderId="0" xfId="0" applyFont="1"/>
    <xf numFmtId="0" fontId="33" fillId="0" borderId="0" xfId="0" applyFont="1"/>
    <xf numFmtId="0" fontId="18" fillId="3" borderId="0" xfId="0" applyFont="1" applyFill="1" applyAlignment="1">
      <alignment horizontal="left" vertical="center"/>
    </xf>
    <xf numFmtId="0" fontId="37" fillId="0" borderId="0" xfId="0" applyFont="1" applyAlignment="1">
      <alignment wrapText="1"/>
    </xf>
    <xf numFmtId="0" fontId="38" fillId="0" borderId="0" xfId="0" applyFont="1" applyAlignment="1">
      <alignment vertical="top" wrapText="1"/>
    </xf>
    <xf numFmtId="0" fontId="31" fillId="0" borderId="0" xfId="1" applyFont="1" applyAlignment="1">
      <alignment horizontal="left" vertical="center" wrapText="1"/>
    </xf>
    <xf numFmtId="0" fontId="30" fillId="0" borderId="0" xfId="0" applyFont="1" applyAlignment="1">
      <alignment vertical="center"/>
    </xf>
    <xf numFmtId="0" fontId="39" fillId="0" borderId="0" xfId="0" applyFont="1" applyAlignment="1">
      <alignment vertical="center"/>
    </xf>
    <xf numFmtId="0" fontId="40" fillId="0" borderId="0" xfId="0" applyFont="1" applyAlignment="1">
      <alignment wrapText="1"/>
    </xf>
    <xf numFmtId="0" fontId="2" fillId="0" borderId="0" xfId="5" applyProtection="1">
      <protection locked="0"/>
    </xf>
    <xf numFmtId="0" fontId="2" fillId="0" borderId="0" xfId="5" applyAlignment="1" applyProtection="1">
      <alignment horizontal="left" vertical="top"/>
      <protection locked="0"/>
    </xf>
    <xf numFmtId="0" fontId="33" fillId="0" borderId="0" xfId="0" applyFont="1" applyProtection="1">
      <protection locked="0"/>
    </xf>
    <xf numFmtId="0" fontId="28" fillId="0" borderId="0" xfId="0" applyFont="1" applyProtection="1">
      <protection locked="0"/>
    </xf>
    <xf numFmtId="0" fontId="18" fillId="3" borderId="0" xfId="0" applyFont="1" applyFill="1" applyAlignment="1" applyProtection="1">
      <alignment horizontal="left" vertical="center"/>
      <protection locked="0"/>
    </xf>
    <xf numFmtId="49" fontId="18" fillId="0" borderId="0" xfId="0" applyNumberFormat="1" applyFont="1" applyAlignment="1" applyProtection="1">
      <alignment vertical="center"/>
      <protection locked="0"/>
    </xf>
    <xf numFmtId="0" fontId="18" fillId="3" borderId="0" xfId="0" applyFont="1" applyFill="1" applyAlignment="1" applyProtection="1">
      <alignment horizontal="right" vertical="center"/>
      <protection locked="0"/>
    </xf>
    <xf numFmtId="0" fontId="18" fillId="0" borderId="0" xfId="0" applyFont="1" applyAlignment="1" applyProtection="1">
      <alignment vertical="center" wrapText="1"/>
      <protection locked="0"/>
    </xf>
    <xf numFmtId="0" fontId="43" fillId="0" borderId="0" xfId="0" applyFont="1" applyAlignment="1" applyProtection="1">
      <alignment vertical="center" wrapText="1"/>
      <protection locked="0"/>
    </xf>
    <xf numFmtId="0" fontId="18" fillId="0" borderId="0" xfId="0" applyFont="1" applyAlignment="1" applyProtection="1">
      <alignment horizontal="left" vertical="center" wrapText="1"/>
      <protection locked="0"/>
    </xf>
    <xf numFmtId="0" fontId="29" fillId="3" borderId="0" xfId="5" applyFont="1" applyFill="1" applyAlignment="1" applyProtection="1">
      <alignment horizontal="left" vertical="center"/>
      <protection locked="0"/>
    </xf>
    <xf numFmtId="0" fontId="2" fillId="3" borderId="0" xfId="5" applyFill="1" applyAlignment="1" applyProtection="1">
      <alignment horizontal="left" vertical="center"/>
      <protection locked="0"/>
    </xf>
    <xf numFmtId="0" fontId="2" fillId="0" borderId="0" xfId="5" applyAlignment="1" applyProtection="1">
      <alignment horizontal="left" vertical="center"/>
      <protection locked="0"/>
    </xf>
    <xf numFmtId="0" fontId="16" fillId="0" borderId="0" xfId="5" applyFont="1" applyAlignment="1" applyProtection="1">
      <alignment horizontal="center" vertical="center"/>
      <protection locked="0"/>
    </xf>
    <xf numFmtId="0" fontId="44" fillId="0" borderId="0" xfId="5" applyFont="1" applyAlignment="1" applyProtection="1">
      <alignment horizontal="left" vertical="top"/>
      <protection locked="0"/>
    </xf>
    <xf numFmtId="14" fontId="28" fillId="0" borderId="16" xfId="5" applyNumberFormat="1" applyFont="1" applyBorder="1" applyAlignment="1" applyProtection="1">
      <alignment horizontal="left" vertical="center"/>
      <protection locked="0"/>
    </xf>
    <xf numFmtId="14" fontId="28" fillId="0" borderId="13" xfId="5" applyNumberFormat="1" applyFont="1" applyBorder="1" applyAlignment="1" applyProtection="1">
      <alignment horizontal="left" vertical="center"/>
      <protection locked="0"/>
    </xf>
    <xf numFmtId="0" fontId="28" fillId="0" borderId="0" xfId="5" applyFont="1" applyAlignment="1" applyProtection="1">
      <alignment horizontal="left" vertical="center"/>
      <protection locked="0"/>
    </xf>
    <xf numFmtId="0" fontId="28" fillId="0" borderId="13" xfId="5" applyFont="1" applyBorder="1" applyAlignment="1" applyProtection="1">
      <alignment horizontal="left" vertical="center" wrapText="1"/>
      <protection locked="0"/>
    </xf>
    <xf numFmtId="0" fontId="28" fillId="0" borderId="13" xfId="5" applyFont="1" applyBorder="1" applyAlignment="1" applyProtection="1">
      <alignment horizontal="left" vertical="center"/>
      <protection locked="0"/>
    </xf>
    <xf numFmtId="0" fontId="16" fillId="0" borderId="1" xfId="5" applyFont="1" applyBorder="1" applyAlignment="1" applyProtection="1">
      <alignment horizontal="center" vertical="center"/>
      <protection locked="0"/>
    </xf>
    <xf numFmtId="0" fontId="31" fillId="0" borderId="0" xfId="5" applyFont="1" applyAlignment="1" applyProtection="1">
      <alignment vertical="center"/>
      <protection locked="0"/>
    </xf>
    <xf numFmtId="0" fontId="2" fillId="0" borderId="0" xfId="5" applyAlignment="1" applyProtection="1">
      <alignment wrapText="1"/>
      <protection locked="0"/>
    </xf>
    <xf numFmtId="0" fontId="22" fillId="0" borderId="0" xfId="1" applyFont="1" applyProtection="1">
      <protection locked="0"/>
    </xf>
    <xf numFmtId="0" fontId="29" fillId="3" borderId="0" xfId="5" applyFont="1" applyFill="1" applyAlignment="1" applyProtection="1">
      <alignment vertical="center"/>
      <protection locked="0"/>
    </xf>
    <xf numFmtId="0" fontId="2" fillId="3" borderId="0" xfId="5" applyFill="1" applyProtection="1">
      <protection locked="0"/>
    </xf>
    <xf numFmtId="0" fontId="2" fillId="3" borderId="0" xfId="5" applyFill="1" applyAlignment="1" applyProtection="1">
      <alignment horizontal="left" vertical="top"/>
      <protection locked="0"/>
    </xf>
    <xf numFmtId="0" fontId="16" fillId="0" borderId="27" xfId="5" applyFont="1" applyBorder="1" applyAlignment="1" applyProtection="1">
      <alignment vertical="center"/>
      <protection locked="0"/>
    </xf>
    <xf numFmtId="0" fontId="28" fillId="0" borderId="13" xfId="5" applyFont="1" applyBorder="1" applyProtection="1">
      <protection locked="0"/>
    </xf>
    <xf numFmtId="0" fontId="2" fillId="0" borderId="0" xfId="5" applyAlignment="1" applyProtection="1">
      <alignment vertical="top"/>
      <protection locked="0"/>
    </xf>
    <xf numFmtId="0" fontId="42" fillId="0" borderId="0" xfId="0" applyFont="1" applyAlignment="1" applyProtection="1">
      <alignment vertical="top"/>
      <protection locked="0"/>
    </xf>
    <xf numFmtId="0" fontId="42" fillId="0" borderId="0" xfId="5" applyFont="1" applyAlignment="1" applyProtection="1">
      <alignment vertical="center"/>
      <protection locked="0"/>
    </xf>
    <xf numFmtId="0" fontId="42" fillId="0" borderId="0" xfId="5" applyFont="1" applyAlignment="1" applyProtection="1">
      <alignment vertical="top" wrapText="1"/>
      <protection locked="0"/>
    </xf>
    <xf numFmtId="0" fontId="42" fillId="0" borderId="0" xfId="0" applyFont="1" applyAlignment="1" applyProtection="1">
      <alignment vertical="top" wrapText="1"/>
      <protection locked="0"/>
    </xf>
    <xf numFmtId="0" fontId="2" fillId="0" borderId="0" xfId="0" applyFont="1" applyProtection="1">
      <protection locked="0"/>
    </xf>
    <xf numFmtId="0" fontId="33" fillId="0" borderId="0" xfId="0" applyFont="1" applyAlignment="1" applyProtection="1">
      <alignment horizontal="left" vertical="center"/>
      <protection locked="0"/>
    </xf>
    <xf numFmtId="0" fontId="34" fillId="0" borderId="0" xfId="0" applyFont="1" applyProtection="1">
      <protection locked="0"/>
    </xf>
    <xf numFmtId="0" fontId="6" fillId="0" borderId="0" xfId="0" applyFont="1" applyProtection="1">
      <protection locked="0"/>
    </xf>
    <xf numFmtId="0" fontId="0" fillId="0" borderId="0" xfId="0" applyProtection="1">
      <protection locked="0"/>
    </xf>
    <xf numFmtId="49" fontId="18" fillId="3" borderId="0" xfId="0" applyNumberFormat="1" applyFont="1" applyFill="1" applyAlignment="1" applyProtection="1">
      <alignment vertical="center"/>
      <protection locked="0"/>
    </xf>
    <xf numFmtId="0" fontId="25" fillId="0" borderId="0" xfId="0" applyFont="1" applyProtection="1">
      <protection locked="0"/>
    </xf>
    <xf numFmtId="0" fontId="18" fillId="3" borderId="0" xfId="0" applyFont="1" applyFill="1" applyAlignment="1" applyProtection="1">
      <alignment horizontal="center" vertical="center"/>
      <protection locked="0"/>
    </xf>
    <xf numFmtId="0" fontId="31" fillId="0" borderId="0" xfId="0" applyFont="1" applyAlignment="1" applyProtection="1">
      <alignment vertical="center"/>
      <protection locked="0"/>
    </xf>
    <xf numFmtId="0" fontId="6" fillId="0" borderId="0" xfId="0" applyFont="1" applyAlignment="1" applyProtection="1">
      <alignment vertical="center"/>
      <protection locked="0"/>
    </xf>
    <xf numFmtId="0" fontId="6" fillId="0" borderId="0" xfId="0" applyFont="1" applyAlignment="1" applyProtection="1">
      <alignment horizontal="center" vertical="center"/>
      <protection locked="0"/>
    </xf>
    <xf numFmtId="0" fontId="13" fillId="0" borderId="0" xfId="0" applyFont="1" applyAlignment="1" applyProtection="1">
      <alignment vertical="center"/>
      <protection locked="0"/>
    </xf>
    <xf numFmtId="0" fontId="12" fillId="0" borderId="0" xfId="0" applyFont="1" applyAlignment="1" applyProtection="1">
      <alignment horizontal="center" vertical="center"/>
      <protection locked="0"/>
    </xf>
    <xf numFmtId="0" fontId="20" fillId="3" borderId="0" xfId="0" applyFont="1" applyFill="1" applyAlignment="1" applyProtection="1">
      <alignment horizontal="center" vertical="center"/>
      <protection locked="0"/>
    </xf>
    <xf numFmtId="0" fontId="20" fillId="3" borderId="0" xfId="0" applyFont="1" applyFill="1" applyAlignment="1" applyProtection="1">
      <alignment horizontal="center" vertical="center" wrapText="1"/>
      <protection locked="0"/>
    </xf>
    <xf numFmtId="0" fontId="20" fillId="0" borderId="0" xfId="0" applyFont="1" applyAlignment="1" applyProtection="1">
      <alignment horizontal="center" vertical="center"/>
      <protection locked="0"/>
    </xf>
    <xf numFmtId="0" fontId="10" fillId="0" borderId="0" xfId="0" applyFont="1" applyAlignment="1" applyProtection="1">
      <alignment horizontal="center" vertical="center"/>
      <protection locked="0"/>
    </xf>
    <xf numFmtId="0" fontId="15" fillId="2" borderId="5" xfId="0" applyFont="1" applyFill="1" applyBorder="1" applyAlignment="1" applyProtection="1">
      <alignment horizontal="center" vertical="center"/>
      <protection locked="0"/>
    </xf>
    <xf numFmtId="0" fontId="15" fillId="2" borderId="7" xfId="0" applyFont="1" applyFill="1" applyBorder="1" applyAlignment="1" applyProtection="1">
      <alignment horizontal="center" vertical="center"/>
      <protection locked="0"/>
    </xf>
    <xf numFmtId="0" fontId="19" fillId="0" borderId="13" xfId="0" applyFont="1" applyBorder="1" applyAlignment="1" applyProtection="1">
      <alignment horizontal="left" vertical="center" wrapText="1"/>
      <protection locked="0"/>
    </xf>
    <xf numFmtId="0" fontId="19" fillId="0" borderId="13" xfId="0" applyFont="1" applyBorder="1" applyAlignment="1" applyProtection="1">
      <alignment horizontal="center" vertical="center"/>
      <protection locked="0"/>
    </xf>
    <xf numFmtId="0" fontId="19" fillId="0" borderId="0" xfId="0" applyFont="1" applyProtection="1">
      <protection locked="0"/>
    </xf>
    <xf numFmtId="0" fontId="19" fillId="2" borderId="13" xfId="1" applyFont="1" applyFill="1" applyBorder="1" applyAlignment="1" applyProtection="1">
      <alignment horizontal="center" vertical="center"/>
      <protection locked="0"/>
    </xf>
    <xf numFmtId="0" fontId="21" fillId="0" borderId="0" xfId="0" applyFont="1" applyProtection="1">
      <protection locked="0"/>
    </xf>
    <xf numFmtId="0" fontId="17" fillId="0" borderId="0" xfId="1" applyFont="1" applyAlignment="1" applyProtection="1">
      <alignment horizontal="center" vertical="center"/>
      <protection locked="0"/>
    </xf>
    <xf numFmtId="0" fontId="13" fillId="0" borderId="0" xfId="0" applyFont="1" applyAlignment="1" applyProtection="1">
      <alignment horizontal="center" vertical="center"/>
      <protection locked="0"/>
    </xf>
    <xf numFmtId="0" fontId="13" fillId="0" borderId="0" xfId="0" applyFont="1" applyProtection="1">
      <protection locked="0"/>
    </xf>
    <xf numFmtId="0" fontId="16" fillId="0" borderId="0" xfId="0" applyFont="1" applyProtection="1">
      <protection locked="0"/>
    </xf>
    <xf numFmtId="0" fontId="6" fillId="3" borderId="0" xfId="0" applyFont="1" applyFill="1" applyProtection="1">
      <protection locked="0"/>
    </xf>
    <xf numFmtId="0" fontId="32" fillId="0" borderId="0" xfId="0" applyFont="1" applyAlignment="1" applyProtection="1">
      <alignment horizontal="center"/>
      <protection locked="0"/>
    </xf>
    <xf numFmtId="0" fontId="6" fillId="3" borderId="0" xfId="0" applyFont="1" applyFill="1" applyAlignment="1" applyProtection="1">
      <alignment horizontal="center" vertical="center"/>
      <protection locked="0"/>
    </xf>
    <xf numFmtId="0" fontId="6" fillId="0" borderId="0" xfId="0" applyFont="1" applyAlignment="1" applyProtection="1">
      <alignment horizontal="center"/>
      <protection locked="0"/>
    </xf>
    <xf numFmtId="0" fontId="6" fillId="3" borderId="0" xfId="0" applyFont="1" applyFill="1" applyAlignment="1" applyProtection="1">
      <alignment horizontal="center"/>
      <protection locked="0"/>
    </xf>
    <xf numFmtId="0" fontId="15" fillId="0" borderId="0" xfId="4" applyFont="1" applyProtection="1">
      <protection locked="0"/>
    </xf>
    <xf numFmtId="0" fontId="19" fillId="0" borderId="13" xfId="1" applyFont="1" applyBorder="1" applyAlignment="1">
      <alignment horizontal="center" vertical="center"/>
    </xf>
    <xf numFmtId="1" fontId="17" fillId="0" borderId="21" xfId="1" applyNumberFormat="1" applyFont="1" applyBorder="1" applyAlignment="1">
      <alignment horizontal="center" vertical="center"/>
    </xf>
    <xf numFmtId="1" fontId="14" fillId="3" borderId="26" xfId="1" applyNumberFormat="1" applyFont="1" applyFill="1" applyBorder="1" applyAlignment="1">
      <alignment horizontal="center" vertical="center"/>
    </xf>
    <xf numFmtId="0" fontId="22" fillId="2" borderId="16" xfId="5" applyFont="1" applyFill="1" applyBorder="1" applyAlignment="1" applyProtection="1">
      <alignment horizontal="center" vertical="center" wrapText="1"/>
      <protection locked="0"/>
    </xf>
    <xf numFmtId="0" fontId="18" fillId="0" borderId="0" xfId="0" applyFont="1" applyProtection="1">
      <protection locked="0"/>
    </xf>
    <xf numFmtId="0" fontId="2" fillId="0" borderId="0" xfId="5" applyAlignment="1" applyProtection="1">
      <alignment horizontal="center"/>
      <protection locked="0"/>
    </xf>
    <xf numFmtId="0" fontId="30" fillId="0" borderId="0" xfId="0" applyFont="1" applyAlignment="1">
      <alignment vertical="center" wrapText="1"/>
    </xf>
    <xf numFmtId="0" fontId="1" fillId="0" borderId="0" xfId="0" applyFont="1" applyProtection="1">
      <protection locked="0"/>
    </xf>
    <xf numFmtId="165" fontId="2" fillId="2" borderId="13" xfId="5" applyNumberFormat="1" applyFill="1" applyBorder="1" applyAlignment="1" applyProtection="1">
      <alignment horizontal="center" vertical="center"/>
      <protection hidden="1"/>
    </xf>
    <xf numFmtId="1" fontId="2" fillId="0" borderId="13" xfId="5" applyNumberFormat="1" applyBorder="1" applyAlignment="1" applyProtection="1">
      <alignment horizontal="center" vertical="center"/>
      <protection hidden="1"/>
    </xf>
    <xf numFmtId="1" fontId="22" fillId="3" borderId="26" xfId="5" applyNumberFormat="1" applyFont="1" applyFill="1" applyBorder="1" applyAlignment="1" applyProtection="1">
      <alignment horizontal="center" vertical="center" wrapText="1"/>
      <protection hidden="1"/>
    </xf>
    <xf numFmtId="166" fontId="2" fillId="2" borderId="13" xfId="5" applyNumberFormat="1" applyFill="1" applyBorder="1" applyAlignment="1" applyProtection="1">
      <alignment horizontal="center" vertical="center"/>
      <protection hidden="1"/>
    </xf>
    <xf numFmtId="1" fontId="2" fillId="0" borderId="13" xfId="5" applyNumberFormat="1" applyBorder="1" applyAlignment="1" applyProtection="1">
      <alignment horizontal="center" vertical="top"/>
      <protection hidden="1"/>
    </xf>
    <xf numFmtId="1" fontId="2" fillId="0" borderId="1" xfId="5" applyNumberFormat="1" applyBorder="1" applyProtection="1">
      <protection hidden="1"/>
    </xf>
    <xf numFmtId="0" fontId="2" fillId="0" borderId="0" xfId="6" applyProtection="1">
      <protection locked="0"/>
    </xf>
    <xf numFmtId="0" fontId="2" fillId="3" borderId="0" xfId="6" applyFill="1" applyProtection="1">
      <protection locked="0"/>
    </xf>
    <xf numFmtId="0" fontId="0" fillId="3" borderId="0" xfId="0" applyFill="1" applyProtection="1">
      <protection locked="0"/>
    </xf>
    <xf numFmtId="0" fontId="28" fillId="0" borderId="0" xfId="10" applyProtection="1">
      <protection locked="0"/>
    </xf>
    <xf numFmtId="0" fontId="1" fillId="3" borderId="28" xfId="6" applyFont="1" applyFill="1" applyBorder="1" applyProtection="1">
      <protection locked="0"/>
    </xf>
    <xf numFmtId="0" fontId="41" fillId="0" borderId="0" xfId="4" applyFill="1" applyProtection="1">
      <protection locked="0"/>
    </xf>
    <xf numFmtId="0" fontId="1" fillId="3" borderId="0" xfId="6" applyFont="1" applyFill="1" applyProtection="1">
      <protection locked="0"/>
    </xf>
    <xf numFmtId="0" fontId="2" fillId="0" borderId="0" xfId="6"/>
    <xf numFmtId="0" fontId="1" fillId="0" borderId="0" xfId="6" applyFont="1"/>
    <xf numFmtId="0" fontId="28" fillId="0" borderId="0" xfId="10"/>
    <xf numFmtId="0" fontId="41" fillId="0" borderId="0" xfId="11" applyFill="1" applyProtection="1"/>
    <xf numFmtId="0" fontId="2" fillId="0" borderId="28" xfId="6" applyBorder="1"/>
    <xf numFmtId="165" fontId="0" fillId="0" borderId="1" xfId="0" applyNumberFormat="1" applyBorder="1"/>
    <xf numFmtId="0" fontId="2" fillId="0" borderId="0" xfId="6" applyAlignment="1">
      <alignment wrapText="1"/>
    </xf>
    <xf numFmtId="168" fontId="49" fillId="0" borderId="1" xfId="0" applyNumberFormat="1" applyFont="1" applyBorder="1"/>
    <xf numFmtId="167" fontId="48" fillId="0" borderId="28" xfId="0" applyNumberFormat="1" applyFont="1" applyBorder="1"/>
    <xf numFmtId="0" fontId="28" fillId="0" borderId="28" xfId="10" applyBorder="1"/>
    <xf numFmtId="0" fontId="1" fillId="3" borderId="30" xfId="6" applyFont="1" applyFill="1" applyBorder="1" applyProtection="1">
      <protection locked="0"/>
    </xf>
    <xf numFmtId="0" fontId="1" fillId="3" borderId="30" xfId="10" applyFont="1" applyFill="1" applyBorder="1" applyProtection="1">
      <protection locked="0"/>
    </xf>
    <xf numFmtId="0" fontId="46" fillId="4" borderId="0" xfId="6" applyFont="1" applyFill="1"/>
    <xf numFmtId="0" fontId="11" fillId="0" borderId="0" xfId="11" applyFont="1" applyProtection="1"/>
    <xf numFmtId="0" fontId="46" fillId="4" borderId="0" xfId="10" applyFont="1" applyFill="1"/>
    <xf numFmtId="0" fontId="46" fillId="4" borderId="30" xfId="10" applyFont="1" applyFill="1" applyBorder="1"/>
    <xf numFmtId="0" fontId="1" fillId="0" borderId="28" xfId="10" applyFont="1" applyBorder="1"/>
    <xf numFmtId="167" fontId="48" fillId="0" borderId="0" xfId="0" applyNumberFormat="1" applyFont="1"/>
    <xf numFmtId="0" fontId="28" fillId="0" borderId="29" xfId="10" applyBorder="1"/>
    <xf numFmtId="0" fontId="1" fillId="0" borderId="28" xfId="6" applyFont="1" applyBorder="1"/>
    <xf numFmtId="0" fontId="16" fillId="0" borderId="0" xfId="5" applyFont="1" applyAlignment="1">
      <alignment horizontal="center" vertical="center"/>
    </xf>
    <xf numFmtId="0" fontId="2" fillId="0" borderId="1" xfId="5" applyBorder="1" applyAlignment="1">
      <alignment horizontal="left" vertical="center"/>
    </xf>
    <xf numFmtId="0" fontId="1" fillId="3" borderId="31" xfId="6" applyFont="1" applyFill="1" applyBorder="1" applyProtection="1">
      <protection locked="0"/>
    </xf>
    <xf numFmtId="0" fontId="46" fillId="4" borderId="30" xfId="6" applyFont="1" applyFill="1" applyBorder="1"/>
    <xf numFmtId="0" fontId="46" fillId="4" borderId="28" xfId="6" applyFont="1" applyFill="1" applyBorder="1"/>
    <xf numFmtId="0" fontId="0" fillId="0" borderId="29" xfId="10" applyFont="1" applyBorder="1"/>
    <xf numFmtId="0" fontId="20" fillId="0" borderId="0" xfId="0" applyFont="1" applyAlignment="1" applyProtection="1">
      <alignment horizontal="left" vertical="center" wrapText="1"/>
      <protection locked="0"/>
    </xf>
    <xf numFmtId="0" fontId="31" fillId="0" borderId="0" xfId="0" applyFont="1" applyAlignment="1" applyProtection="1">
      <alignment vertical="center" wrapText="1"/>
      <protection locked="0"/>
    </xf>
    <xf numFmtId="0" fontId="1" fillId="0" borderId="0" xfId="0" applyFont="1"/>
    <xf numFmtId="0" fontId="1" fillId="0" borderId="0" xfId="0" applyFont="1" applyAlignment="1">
      <alignment horizontal="center"/>
    </xf>
    <xf numFmtId="0" fontId="50" fillId="0" borderId="0" xfId="4" applyFont="1" applyProtection="1">
      <protection locked="0"/>
    </xf>
    <xf numFmtId="0" fontId="16" fillId="0" borderId="0" xfId="0" applyFont="1" applyAlignment="1">
      <alignment wrapText="1"/>
    </xf>
    <xf numFmtId="0" fontId="16" fillId="0" borderId="0" xfId="5" applyFont="1" applyProtection="1">
      <protection locked="0"/>
    </xf>
    <xf numFmtId="0" fontId="1" fillId="0" borderId="0" xfId="5" applyFont="1" applyProtection="1">
      <protection locked="0"/>
    </xf>
    <xf numFmtId="0" fontId="50" fillId="0" borderId="0" xfId="4" applyFont="1" applyAlignment="1" applyProtection="1">
      <protection locked="0"/>
    </xf>
    <xf numFmtId="0" fontId="1" fillId="0" borderId="0" xfId="5" applyFont="1" applyAlignment="1" applyProtection="1">
      <alignment wrapText="1"/>
      <protection locked="0"/>
    </xf>
    <xf numFmtId="0" fontId="3" fillId="0" borderId="6" xfId="0" applyFont="1" applyBorder="1" applyAlignment="1" applyProtection="1">
      <alignment horizontal="center" vertical="center"/>
      <protection locked="0"/>
    </xf>
    <xf numFmtId="0" fontId="1" fillId="0" borderId="6"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21" fillId="0" borderId="6" xfId="0" applyFont="1" applyBorder="1" applyAlignment="1" applyProtection="1">
      <alignment horizontal="center" vertical="center"/>
      <protection locked="0"/>
    </xf>
    <xf numFmtId="0" fontId="1" fillId="0" borderId="10" xfId="0" applyFont="1" applyBorder="1" applyAlignment="1" applyProtection="1">
      <alignment horizontal="center" vertical="center"/>
      <protection locked="0"/>
    </xf>
    <xf numFmtId="0" fontId="1" fillId="0" borderId="0" xfId="0" applyFont="1" applyAlignment="1" applyProtection="1">
      <alignment vertical="center"/>
      <protection locked="0"/>
    </xf>
    <xf numFmtId="0" fontId="21" fillId="0" borderId="0" xfId="0" applyFont="1" applyAlignment="1" applyProtection="1">
      <alignment vertical="center"/>
      <protection locked="0"/>
    </xf>
    <xf numFmtId="0" fontId="51" fillId="0" borderId="0" xfId="0" applyFont="1" applyAlignment="1" applyProtection="1">
      <alignment vertical="center" wrapText="1"/>
      <protection locked="0"/>
    </xf>
    <xf numFmtId="0" fontId="19" fillId="0" borderId="16" xfId="0" applyFont="1" applyBorder="1" applyAlignment="1" applyProtection="1">
      <alignment horizontal="left" vertical="center"/>
      <protection locked="0"/>
    </xf>
    <xf numFmtId="0" fontId="19" fillId="0" borderId="17" xfId="0" applyFont="1" applyBorder="1" applyAlignment="1" applyProtection="1">
      <alignment horizontal="left" vertical="center"/>
      <protection locked="0"/>
    </xf>
    <xf numFmtId="0" fontId="19" fillId="0" borderId="16" xfId="0" applyFont="1" applyBorder="1" applyAlignment="1" applyProtection="1">
      <alignment horizontal="center" vertical="center" wrapText="1"/>
      <protection locked="0"/>
    </xf>
    <xf numFmtId="0" fontId="19" fillId="0" borderId="17" xfId="0" applyFont="1" applyBorder="1" applyAlignment="1" applyProtection="1">
      <alignment horizontal="center" vertical="center" wrapText="1"/>
      <protection locked="0"/>
    </xf>
    <xf numFmtId="0" fontId="10" fillId="0" borderId="14" xfId="0" applyFont="1" applyBorder="1" applyAlignment="1" applyProtection="1">
      <alignment horizontal="center" vertical="center" wrapText="1"/>
      <protection locked="0"/>
    </xf>
    <xf numFmtId="0" fontId="21" fillId="0" borderId="0" xfId="0" applyFont="1" applyAlignment="1" applyProtection="1">
      <alignment horizontal="center" vertical="center"/>
      <protection locked="0"/>
    </xf>
    <xf numFmtId="0" fontId="19" fillId="0" borderId="13" xfId="1" applyFont="1" applyBorder="1" applyAlignment="1" applyProtection="1">
      <alignment horizontal="center" vertical="center"/>
      <protection locked="0"/>
    </xf>
    <xf numFmtId="0" fontId="6" fillId="0" borderId="15" xfId="0" applyFont="1" applyBorder="1" applyAlignment="1" applyProtection="1">
      <alignment horizontal="center" vertical="center"/>
      <protection locked="0"/>
    </xf>
    <xf numFmtId="9" fontId="14" fillId="3" borderId="26" xfId="12" applyFont="1" applyFill="1" applyBorder="1" applyAlignment="1">
      <alignment horizontal="center" vertical="center"/>
    </xf>
    <xf numFmtId="0" fontId="31" fillId="3" borderId="0" xfId="0" applyFont="1" applyFill="1" applyAlignment="1" applyProtection="1">
      <alignment vertical="center"/>
      <protection locked="0"/>
    </xf>
    <xf numFmtId="0" fontId="31" fillId="3" borderId="0" xfId="0" applyFont="1" applyFill="1" applyAlignment="1" applyProtection="1">
      <alignment horizontal="left"/>
      <protection locked="0"/>
    </xf>
    <xf numFmtId="0" fontId="16" fillId="3" borderId="0" xfId="0" applyFont="1" applyFill="1" applyProtection="1">
      <protection locked="0"/>
    </xf>
    <xf numFmtId="0" fontId="6" fillId="3" borderId="9" xfId="0" applyFont="1" applyFill="1" applyBorder="1" applyAlignment="1" applyProtection="1">
      <alignment horizontal="left"/>
      <protection locked="0"/>
    </xf>
    <xf numFmtId="0" fontId="6" fillId="3" borderId="18" xfId="0" applyFont="1" applyFill="1" applyBorder="1" applyProtection="1">
      <protection locked="0"/>
    </xf>
    <xf numFmtId="0" fontId="6" fillId="3" borderId="2" xfId="0" applyFont="1" applyFill="1" applyBorder="1" applyProtection="1">
      <protection locked="0"/>
    </xf>
    <xf numFmtId="0" fontId="6" fillId="3" borderId="1" xfId="0" applyFont="1" applyFill="1" applyBorder="1" applyAlignment="1" applyProtection="1">
      <alignment horizontal="center" vertical="center"/>
      <protection locked="0"/>
    </xf>
    <xf numFmtId="0" fontId="6" fillId="3" borderId="8" xfId="0" applyFont="1" applyFill="1" applyBorder="1" applyAlignment="1" applyProtection="1">
      <alignment horizontal="left"/>
      <protection locked="0"/>
    </xf>
    <xf numFmtId="0" fontId="6" fillId="3" borderId="19" xfId="0" applyFont="1" applyFill="1" applyBorder="1" applyProtection="1">
      <protection locked="0"/>
    </xf>
    <xf numFmtId="0" fontId="6" fillId="3" borderId="3" xfId="0" applyFont="1" applyFill="1" applyBorder="1" applyProtection="1">
      <protection locked="0"/>
    </xf>
    <xf numFmtId="0" fontId="6" fillId="3" borderId="11" xfId="0" applyFont="1" applyFill="1" applyBorder="1" applyAlignment="1" applyProtection="1">
      <alignment horizontal="left"/>
      <protection locked="0"/>
    </xf>
    <xf numFmtId="0" fontId="6" fillId="3" borderId="20" xfId="0" applyFont="1" applyFill="1" applyBorder="1" applyProtection="1">
      <protection locked="0"/>
    </xf>
    <xf numFmtId="0" fontId="6" fillId="3" borderId="4" xfId="0" applyFont="1" applyFill="1" applyBorder="1" applyProtection="1">
      <protection locked="0"/>
    </xf>
    <xf numFmtId="0" fontId="5" fillId="3" borderId="9" xfId="0" applyFont="1" applyFill="1" applyBorder="1" applyAlignment="1" applyProtection="1">
      <alignment horizontal="left"/>
      <protection locked="0"/>
    </xf>
    <xf numFmtId="0" fontId="5" fillId="3" borderId="3" xfId="0" applyFont="1" applyFill="1" applyBorder="1" applyProtection="1">
      <protection locked="0"/>
    </xf>
    <xf numFmtId="0" fontId="5" fillId="3" borderId="2" xfId="0" applyFont="1" applyFill="1" applyBorder="1" applyProtection="1">
      <protection locked="0"/>
    </xf>
    <xf numFmtId="0" fontId="6" fillId="3" borderId="1" xfId="0" applyFont="1" applyFill="1" applyBorder="1" applyAlignment="1" applyProtection="1">
      <alignment horizontal="center"/>
      <protection locked="0"/>
    </xf>
    <xf numFmtId="0" fontId="5" fillId="3" borderId="0" xfId="0" applyFont="1" applyFill="1" applyProtection="1">
      <protection locked="0"/>
    </xf>
    <xf numFmtId="0" fontId="5" fillId="3" borderId="4" xfId="0" applyFont="1" applyFill="1" applyBorder="1" applyProtection="1">
      <protection locked="0"/>
    </xf>
    <xf numFmtId="0" fontId="5" fillId="3" borderId="18" xfId="0" applyFont="1" applyFill="1" applyBorder="1" applyProtection="1">
      <protection locked="0"/>
    </xf>
    <xf numFmtId="0" fontId="5" fillId="3" borderId="8" xfId="0" applyFont="1" applyFill="1" applyBorder="1" applyAlignment="1" applyProtection="1">
      <alignment horizontal="left"/>
      <protection locked="0"/>
    </xf>
    <xf numFmtId="0" fontId="5" fillId="3" borderId="19" xfId="0" applyFont="1" applyFill="1" applyBorder="1" applyProtection="1">
      <protection locked="0"/>
    </xf>
    <xf numFmtId="0" fontId="5" fillId="3" borderId="20" xfId="0" applyFont="1" applyFill="1" applyBorder="1" applyProtection="1">
      <protection locked="0"/>
    </xf>
    <xf numFmtId="0" fontId="6" fillId="3" borderId="9" xfId="0" applyFont="1" applyFill="1" applyBorder="1" applyProtection="1">
      <protection locked="0"/>
    </xf>
    <xf numFmtId="0" fontId="6" fillId="3" borderId="8" xfId="0" applyFont="1" applyFill="1" applyBorder="1" applyProtection="1">
      <protection locked="0"/>
    </xf>
    <xf numFmtId="0" fontId="6" fillId="3" borderId="11" xfId="0" applyFont="1" applyFill="1" applyBorder="1" applyProtection="1">
      <protection locked="0"/>
    </xf>
    <xf numFmtId="0" fontId="6" fillId="3" borderId="10" xfId="0" applyFont="1" applyFill="1" applyBorder="1" applyProtection="1">
      <protection locked="0"/>
    </xf>
    <xf numFmtId="0" fontId="2" fillId="3" borderId="12" xfId="0" applyFont="1" applyFill="1" applyBorder="1" applyProtection="1">
      <protection locked="0"/>
    </xf>
    <xf numFmtId="0" fontId="2" fillId="3" borderId="20" xfId="0" applyFont="1" applyFill="1" applyBorder="1" applyProtection="1">
      <protection locked="0"/>
    </xf>
    <xf numFmtId="0" fontId="2" fillId="3" borderId="1" xfId="0" applyFont="1" applyFill="1" applyBorder="1" applyAlignment="1" applyProtection="1">
      <alignment horizontal="center" vertical="center"/>
      <protection locked="0"/>
    </xf>
    <xf numFmtId="0" fontId="6" fillId="3" borderId="12" xfId="0" applyFont="1" applyFill="1" applyBorder="1" applyProtection="1">
      <protection locked="0"/>
    </xf>
    <xf numFmtId="0" fontId="5" fillId="3" borderId="10" xfId="0" applyFont="1" applyFill="1" applyBorder="1" applyProtection="1">
      <protection locked="0"/>
    </xf>
    <xf numFmtId="0" fontId="5" fillId="3" borderId="12" xfId="0" applyFont="1" applyFill="1" applyBorder="1" applyProtection="1">
      <protection locked="0"/>
    </xf>
    <xf numFmtId="0" fontId="5" fillId="3" borderId="5" xfId="0" applyFont="1" applyFill="1" applyBorder="1" applyProtection="1">
      <protection locked="0"/>
    </xf>
    <xf numFmtId="0" fontId="5" fillId="3" borderId="6" xfId="0" applyFont="1" applyFill="1" applyBorder="1" applyProtection="1">
      <protection locked="0"/>
    </xf>
    <xf numFmtId="0" fontId="6" fillId="3" borderId="7" xfId="0" applyFont="1" applyFill="1" applyBorder="1" applyProtection="1">
      <protection locked="0"/>
    </xf>
    <xf numFmtId="0" fontId="5" fillId="3" borderId="9" xfId="0" applyFont="1" applyFill="1" applyBorder="1" applyProtection="1">
      <protection locked="0"/>
    </xf>
    <xf numFmtId="0" fontId="16" fillId="3" borderId="0" xfId="0" applyFont="1" applyFill="1" applyAlignment="1" applyProtection="1">
      <alignment horizontal="center" vertical="center"/>
      <protection locked="0"/>
    </xf>
    <xf numFmtId="0" fontId="16" fillId="3" borderId="0" xfId="0" applyFont="1" applyFill="1" applyAlignment="1" applyProtection="1">
      <alignment horizontal="left" vertical="center"/>
      <protection locked="0"/>
    </xf>
    <xf numFmtId="0" fontId="1" fillId="3" borderId="9" xfId="0" applyFont="1" applyFill="1" applyBorder="1" applyProtection="1">
      <protection locked="0"/>
    </xf>
    <xf numFmtId="0" fontId="1" fillId="3" borderId="10" xfId="0" applyFont="1" applyFill="1" applyBorder="1" applyProtection="1">
      <protection locked="0"/>
    </xf>
    <xf numFmtId="0" fontId="1" fillId="3" borderId="5" xfId="0" applyFont="1" applyFill="1" applyBorder="1" applyProtection="1">
      <protection locked="0"/>
    </xf>
    <xf numFmtId="0" fontId="1" fillId="3" borderId="6" xfId="0" applyFont="1" applyFill="1" applyBorder="1" applyProtection="1">
      <protection locked="0"/>
    </xf>
    <xf numFmtId="0" fontId="6" fillId="3" borderId="0" xfId="1" applyFont="1" applyFill="1" applyAlignment="1" applyProtection="1">
      <alignment horizontal="left" vertical="center" wrapText="1"/>
      <protection locked="0"/>
    </xf>
    <xf numFmtId="164" fontId="6" fillId="3" borderId="0" xfId="1" applyNumberFormat="1" applyFont="1" applyFill="1" applyAlignment="1" applyProtection="1">
      <alignment horizontal="center" wrapText="1"/>
      <protection locked="0"/>
    </xf>
    <xf numFmtId="0" fontId="6" fillId="3" borderId="1" xfId="0" applyFont="1" applyFill="1" applyBorder="1" applyAlignment="1">
      <alignment horizontal="center" vertical="center"/>
    </xf>
    <xf numFmtId="0" fontId="5" fillId="3" borderId="0" xfId="1" applyFont="1" applyFill="1" applyAlignment="1" applyProtection="1">
      <alignment horizontal="left" vertical="center" wrapText="1"/>
      <protection locked="0"/>
    </xf>
    <xf numFmtId="164" fontId="6" fillId="3" borderId="0" xfId="0" applyNumberFormat="1" applyFont="1" applyFill="1" applyAlignment="1" applyProtection="1">
      <alignment horizontal="center" vertical="center"/>
      <protection locked="0"/>
    </xf>
    <xf numFmtId="0" fontId="16" fillId="3" borderId="12" xfId="0" applyFont="1" applyFill="1" applyBorder="1" applyProtection="1">
      <protection locked="0"/>
    </xf>
    <xf numFmtId="0" fontId="32" fillId="3" borderId="10" xfId="0" applyFont="1" applyFill="1" applyBorder="1" applyProtection="1">
      <protection locked="0"/>
    </xf>
    <xf numFmtId="0" fontId="16" fillId="3" borderId="0" xfId="0" applyFont="1" applyFill="1" applyAlignment="1" applyProtection="1">
      <alignment horizontal="center"/>
      <protection locked="0"/>
    </xf>
    <xf numFmtId="0" fontId="35" fillId="3" borderId="0" xfId="0" applyFont="1" applyFill="1" applyAlignment="1" applyProtection="1">
      <alignment vertical="center"/>
      <protection locked="0"/>
    </xf>
    <xf numFmtId="0" fontId="21" fillId="3" borderId="0" xfId="0" applyFont="1" applyFill="1" applyAlignment="1" applyProtection="1">
      <alignment horizontal="center"/>
      <protection locked="0"/>
    </xf>
    <xf numFmtId="0" fontId="21" fillId="3" borderId="0" xfId="0" applyFont="1" applyFill="1" applyAlignment="1" applyProtection="1">
      <alignment horizontal="center" vertical="center"/>
      <protection locked="0"/>
    </xf>
    <xf numFmtId="0" fontId="16" fillId="3" borderId="0" xfId="0" applyFont="1" applyFill="1" applyAlignment="1" applyProtection="1">
      <alignment horizontal="right" vertical="center"/>
      <protection locked="0"/>
    </xf>
    <xf numFmtId="0" fontId="13" fillId="3" borderId="1" xfId="0" applyFont="1" applyFill="1" applyBorder="1" applyAlignment="1">
      <alignment horizontal="center" vertical="center"/>
    </xf>
    <xf numFmtId="0" fontId="6" fillId="3" borderId="1" xfId="0" applyFont="1" applyFill="1" applyBorder="1" applyAlignment="1">
      <alignment horizontal="center"/>
    </xf>
    <xf numFmtId="2" fontId="6" fillId="3" borderId="0" xfId="0" applyNumberFormat="1" applyFont="1" applyFill="1" applyAlignment="1" applyProtection="1">
      <alignment horizontal="center" vertical="center"/>
      <protection locked="0"/>
    </xf>
    <xf numFmtId="0" fontId="35" fillId="3" borderId="0" xfId="0" applyFont="1" applyFill="1" applyAlignment="1" applyProtection="1">
      <alignment horizontal="center" vertical="center"/>
      <protection locked="0"/>
    </xf>
    <xf numFmtId="0" fontId="2" fillId="3" borderId="0" xfId="0" applyFont="1" applyFill="1" applyAlignment="1" applyProtection="1">
      <alignment horizontal="center"/>
      <protection locked="0"/>
    </xf>
    <xf numFmtId="0" fontId="32" fillId="3" borderId="0" xfId="0" applyFont="1" applyFill="1" applyAlignment="1" applyProtection="1">
      <alignment horizontal="center"/>
      <protection locked="0"/>
    </xf>
    <xf numFmtId="0" fontId="2" fillId="3" borderId="0" xfId="0" applyFont="1" applyFill="1" applyProtection="1">
      <protection locked="0"/>
    </xf>
    <xf numFmtId="0" fontId="32" fillId="3" borderId="0" xfId="0" applyFont="1" applyFill="1" applyProtection="1">
      <protection locked="0"/>
    </xf>
    <xf numFmtId="0" fontId="14" fillId="5" borderId="0" xfId="0" applyFont="1" applyFill="1" applyProtection="1">
      <protection locked="0"/>
    </xf>
    <xf numFmtId="0" fontId="6" fillId="5" borderId="0" xfId="0" applyFont="1" applyFill="1" applyProtection="1">
      <protection locked="0"/>
    </xf>
    <xf numFmtId="0" fontId="4" fillId="6" borderId="1" xfId="0" applyFont="1" applyFill="1" applyBorder="1"/>
    <xf numFmtId="0" fontId="2" fillId="6" borderId="1" xfId="0" applyFont="1" applyFill="1" applyBorder="1" applyAlignment="1">
      <alignment horizontal="center" vertical="center"/>
    </xf>
    <xf numFmtId="0" fontId="6" fillId="7" borderId="0" xfId="0" applyFont="1" applyFill="1" applyAlignment="1" applyProtection="1">
      <alignment horizontal="center" vertical="center"/>
      <protection locked="0"/>
    </xf>
    <xf numFmtId="0" fontId="6" fillId="7" borderId="0" xfId="0" applyFont="1" applyFill="1" applyAlignment="1" applyProtection="1">
      <alignment horizontal="center"/>
      <protection locked="0"/>
    </xf>
    <xf numFmtId="0" fontId="27" fillId="0" borderId="0" xfId="0" applyFont="1"/>
    <xf numFmtId="0" fontId="51" fillId="0" borderId="0" xfId="0" applyFont="1" applyAlignment="1" applyProtection="1">
      <alignment horizontal="center" wrapText="1"/>
      <protection locked="0"/>
    </xf>
    <xf numFmtId="0" fontId="51" fillId="0" borderId="0" xfId="0" applyFont="1" applyAlignment="1" applyProtection="1">
      <alignment wrapText="1"/>
      <protection locked="0"/>
    </xf>
    <xf numFmtId="9" fontId="13" fillId="2" borderId="13" xfId="0" applyNumberFormat="1" applyFont="1" applyFill="1" applyBorder="1" applyAlignment="1" applyProtection="1">
      <alignment horizontal="center" vertical="center"/>
      <protection locked="0"/>
    </xf>
    <xf numFmtId="0" fontId="13" fillId="2" borderId="13" xfId="0" applyFont="1" applyFill="1" applyBorder="1" applyAlignment="1" applyProtection="1">
      <alignment horizontal="center" vertical="center"/>
      <protection locked="0"/>
    </xf>
    <xf numFmtId="0" fontId="51" fillId="0" borderId="0" xfId="0" applyFont="1" applyAlignment="1" applyProtection="1">
      <alignment horizontal="center" wrapText="1"/>
      <protection locked="0"/>
    </xf>
    <xf numFmtId="0" fontId="13" fillId="2" borderId="16" xfId="0" applyFont="1" applyFill="1" applyBorder="1" applyAlignment="1" applyProtection="1">
      <alignment horizontal="center" vertical="center"/>
      <protection locked="0"/>
    </xf>
    <xf numFmtId="0" fontId="13" fillId="2" borderId="17" xfId="0" applyFont="1" applyFill="1" applyBorder="1" applyAlignment="1" applyProtection="1">
      <alignment horizontal="center" vertical="center"/>
      <protection locked="0"/>
    </xf>
    <xf numFmtId="0" fontId="13" fillId="2" borderId="13" xfId="0" applyFont="1" applyFill="1" applyBorder="1" applyAlignment="1" applyProtection="1">
      <alignment horizontal="center" vertical="center"/>
      <protection locked="0"/>
    </xf>
    <xf numFmtId="0" fontId="19" fillId="0" borderId="16" xfId="0" applyFont="1" applyBorder="1" applyAlignment="1" applyProtection="1">
      <alignment horizontal="center" vertical="center" wrapText="1"/>
      <protection locked="0"/>
    </xf>
    <xf numFmtId="0" fontId="19" fillId="0" borderId="17" xfId="0" applyFont="1" applyBorder="1" applyAlignment="1" applyProtection="1">
      <alignment horizontal="center" vertical="center" wrapText="1"/>
      <protection locked="0"/>
    </xf>
    <xf numFmtId="0" fontId="3" fillId="0" borderId="0" xfId="0" applyFont="1" applyAlignment="1" applyProtection="1">
      <alignment horizontal="left" vertical="center" wrapText="1"/>
      <protection locked="0"/>
    </xf>
    <xf numFmtId="0" fontId="10" fillId="0" borderId="5" xfId="0" applyFont="1" applyBorder="1" applyAlignment="1" applyProtection="1">
      <alignment horizontal="center" vertical="center" wrapText="1"/>
      <protection locked="0"/>
    </xf>
    <xf numFmtId="0" fontId="10" fillId="0" borderId="32" xfId="0" applyFont="1" applyBorder="1" applyAlignment="1" applyProtection="1">
      <alignment horizontal="center" vertical="center" wrapText="1"/>
      <protection locked="0"/>
    </xf>
    <xf numFmtId="0" fontId="31" fillId="3" borderId="0" xfId="0" applyFont="1" applyFill="1" applyAlignment="1" applyProtection="1">
      <alignment horizontal="left"/>
      <protection locked="0"/>
    </xf>
    <xf numFmtId="0" fontId="6" fillId="0" borderId="0" xfId="0" applyFont="1" applyProtection="1">
      <protection locked="0"/>
    </xf>
    <xf numFmtId="0" fontId="6" fillId="3" borderId="0" xfId="0" applyFont="1" applyFill="1" applyAlignment="1" applyProtection="1">
      <alignment horizontal="center"/>
      <protection locked="0"/>
    </xf>
    <xf numFmtId="0" fontId="32" fillId="3" borderId="0" xfId="0" applyFont="1" applyFill="1" applyAlignment="1" applyProtection="1">
      <alignment horizontal="left"/>
      <protection locked="0"/>
    </xf>
    <xf numFmtId="0" fontId="17" fillId="0" borderId="0" xfId="1" applyFont="1" applyAlignment="1" applyProtection="1">
      <alignment horizontal="right" vertical="center"/>
      <protection locked="0"/>
    </xf>
    <xf numFmtId="0" fontId="17" fillId="0" borderId="33" xfId="1" applyFont="1" applyBorder="1" applyAlignment="1" applyProtection="1">
      <alignment horizontal="right" vertical="center"/>
      <protection locked="0"/>
    </xf>
    <xf numFmtId="0" fontId="19" fillId="0" borderId="16" xfId="0" applyFont="1" applyBorder="1" applyAlignment="1" applyProtection="1">
      <alignment horizontal="left" vertical="center"/>
      <protection locked="0"/>
    </xf>
    <xf numFmtId="0" fontId="19" fillId="0" borderId="17" xfId="0" applyFont="1" applyBorder="1" applyAlignment="1" applyProtection="1">
      <alignment horizontal="left" vertical="center"/>
      <protection locked="0"/>
    </xf>
    <xf numFmtId="0" fontId="18" fillId="0" borderId="0" xfId="0" applyFont="1" applyAlignment="1">
      <alignment horizontal="left" vertical="center" wrapText="1"/>
    </xf>
    <xf numFmtId="0" fontId="18" fillId="0" borderId="0" xfId="0" applyFont="1" applyAlignment="1" applyProtection="1">
      <alignment horizontal="right" vertical="center"/>
      <protection locked="0"/>
    </xf>
    <xf numFmtId="0" fontId="14" fillId="2" borderId="22" xfId="0" applyFont="1" applyFill="1" applyBorder="1" applyAlignment="1" applyProtection="1">
      <alignment horizontal="center" vertical="center" wrapText="1"/>
      <protection locked="0"/>
    </xf>
    <xf numFmtId="0" fontId="14" fillId="2" borderId="23" xfId="0" applyFont="1" applyFill="1" applyBorder="1" applyAlignment="1" applyProtection="1">
      <alignment horizontal="center" vertical="center" wrapText="1"/>
      <protection locked="0"/>
    </xf>
    <xf numFmtId="0" fontId="18" fillId="3" borderId="0" xfId="0" applyFont="1" applyFill="1" applyAlignment="1" applyProtection="1">
      <alignment horizontal="left" vertical="center"/>
      <protection locked="0"/>
    </xf>
    <xf numFmtId="0" fontId="19" fillId="0" borderId="16" xfId="0" applyFont="1" applyBorder="1" applyAlignment="1" applyProtection="1">
      <alignment horizontal="center" vertical="center"/>
      <protection locked="0"/>
    </xf>
    <xf numFmtId="0" fontId="19" fillId="0" borderId="17" xfId="0" applyFont="1" applyBorder="1" applyAlignment="1" applyProtection="1">
      <alignment horizontal="center" vertical="center"/>
      <protection locked="0"/>
    </xf>
    <xf numFmtId="0" fontId="14" fillId="0" borderId="24" xfId="5" applyFont="1" applyBorder="1" applyAlignment="1" applyProtection="1">
      <alignment horizontal="center" vertical="center" wrapText="1"/>
      <protection locked="0"/>
    </xf>
    <xf numFmtId="0" fontId="14" fillId="0" borderId="25" xfId="5" applyFont="1" applyBorder="1" applyAlignment="1" applyProtection="1">
      <alignment horizontal="center" vertical="center" wrapText="1"/>
      <protection locked="0"/>
    </xf>
    <xf numFmtId="0" fontId="14" fillId="0" borderId="24" xfId="5" applyFont="1" applyBorder="1" applyAlignment="1" applyProtection="1">
      <alignment horizontal="center" vertical="center"/>
      <protection locked="0"/>
    </xf>
    <xf numFmtId="0" fontId="14" fillId="0" borderId="25" xfId="5" applyFont="1" applyBorder="1" applyAlignment="1" applyProtection="1">
      <alignment horizontal="center" vertical="center"/>
      <protection locked="0"/>
    </xf>
    <xf numFmtId="0" fontId="29" fillId="3" borderId="0" xfId="5" applyFont="1" applyFill="1" applyAlignment="1" applyProtection="1">
      <alignment horizontal="left" vertical="center"/>
      <protection locked="0"/>
    </xf>
    <xf numFmtId="0" fontId="42" fillId="0" borderId="0" xfId="0" applyFont="1" applyAlignment="1" applyProtection="1">
      <alignment horizontal="left" vertical="top" wrapText="1"/>
      <protection locked="0"/>
    </xf>
    <xf numFmtId="0" fontId="42" fillId="0" borderId="0" xfId="5" applyFont="1" applyAlignment="1" applyProtection="1">
      <alignment horizontal="left" vertical="top" wrapText="1"/>
      <protection locked="0"/>
    </xf>
    <xf numFmtId="0" fontId="36" fillId="0" borderId="0" xfId="0" applyFont="1" applyAlignment="1">
      <alignment horizontal="left" vertical="center"/>
    </xf>
    <xf numFmtId="0" fontId="42" fillId="0" borderId="0" xfId="0" applyFont="1" applyAlignment="1">
      <alignment horizontal="left" vertical="center" wrapText="1"/>
    </xf>
    <xf numFmtId="0" fontId="15" fillId="0" borderId="0" xfId="0" applyFont="1" applyAlignment="1">
      <alignment horizontal="left" vertical="top" wrapText="1"/>
    </xf>
    <xf numFmtId="0" fontId="24" fillId="0" borderId="0" xfId="0" applyFont="1" applyAlignment="1">
      <alignment horizontal="left" wrapText="1"/>
    </xf>
    <xf numFmtId="0" fontId="36" fillId="0" borderId="0" xfId="0" applyFont="1" applyAlignment="1">
      <alignment horizontal="right" vertical="center"/>
    </xf>
    <xf numFmtId="0" fontId="15" fillId="0" borderId="0" xfId="0" applyFont="1" applyAlignment="1">
      <alignment horizontal="left" vertical="center" wrapText="1"/>
    </xf>
    <xf numFmtId="0" fontId="52" fillId="0" borderId="0" xfId="0" applyFont="1" applyAlignment="1">
      <alignment horizontal="left" wrapText="1"/>
    </xf>
    <xf numFmtId="0" fontId="22" fillId="0" borderId="1" xfId="0" applyFont="1" applyBorder="1" applyAlignment="1">
      <alignment horizontal="left"/>
    </xf>
    <xf numFmtId="0" fontId="22" fillId="0" borderId="1" xfId="0" applyFont="1" applyBorder="1" applyAlignment="1">
      <alignment horizontal="center"/>
    </xf>
    <xf numFmtId="0" fontId="27" fillId="0" borderId="0" xfId="0" applyFont="1" applyAlignment="1">
      <alignment horizontal="left"/>
    </xf>
    <xf numFmtId="0" fontId="27" fillId="0" borderId="0" xfId="0" applyFont="1" applyAlignment="1">
      <alignment horizontal="left" wrapText="1"/>
    </xf>
    <xf numFmtId="0" fontId="26" fillId="0" borderId="1" xfId="0" applyFont="1" applyBorder="1" applyAlignment="1">
      <alignment horizontal="center"/>
    </xf>
  </cellXfs>
  <cellStyles count="13">
    <cellStyle name="Hyperlink" xfId="4" builtinId="8"/>
    <cellStyle name="Hyperlink 2" xfId="11" xr:uid="{2AB22FBE-0320-447B-BD8D-F68DC2A50275}"/>
    <cellStyle name="Normal" xfId="0" builtinId="0"/>
    <cellStyle name="Normal 2" xfId="1" xr:uid="{A326E0BD-0086-4222-B43C-07FAA3250403}"/>
    <cellStyle name="Normal 2 2" xfId="8" xr:uid="{28AF379E-0224-3B4E-A48C-5F4C7D452410}"/>
    <cellStyle name="Normal 2 3" xfId="10" xr:uid="{6F94F6B3-1DA6-4C5A-B015-BC85DC4880FD}"/>
    <cellStyle name="Normal 3" xfId="2" xr:uid="{9C67CB9C-D8E1-4FEA-87BD-D1DFE64DF5D8}"/>
    <cellStyle name="Normal 4" xfId="3" xr:uid="{871E6629-A282-744F-BC74-B1C44C666432}"/>
    <cellStyle name="Normal 4 2" xfId="5" xr:uid="{71EF803D-10DA-4D55-A5AE-6A695F74D242}"/>
    <cellStyle name="Normal 5" xfId="6" xr:uid="{318CCA29-707C-4FB3-8F18-4896C6E7D307}"/>
    <cellStyle name="Normal 6" xfId="7" xr:uid="{46B32F69-5228-DF40-9022-E3BD8540DB5C}"/>
    <cellStyle name="Normal 7" xfId="9" xr:uid="{4C69DFAF-EF9E-304E-BBB7-4A61E0342442}"/>
    <cellStyle name="Percent" xfId="12" builtinId="5"/>
  </cellStyles>
  <dxfs count="85">
    <dxf>
      <fill>
        <patternFill>
          <bgColor theme="9" tint="0.79998168889431442"/>
        </patternFill>
      </fill>
    </dxf>
    <dxf>
      <fill>
        <patternFill>
          <bgColor theme="9" tint="0.39994506668294322"/>
        </patternFill>
      </fill>
    </dxf>
    <dxf>
      <font>
        <color theme="0"/>
      </font>
      <fill>
        <patternFill>
          <bgColor theme="9" tint="-0.24994659260841701"/>
        </patternFill>
      </fill>
    </dxf>
    <dxf>
      <fill>
        <patternFill>
          <bgColor theme="7"/>
        </patternFill>
      </fill>
    </dxf>
    <dxf>
      <font>
        <color theme="0"/>
      </font>
      <fill>
        <patternFill>
          <bgColor rgb="FFEE0000"/>
        </patternFill>
      </fill>
    </dxf>
    <dxf>
      <font>
        <color theme="1"/>
      </font>
      <fill>
        <patternFill>
          <bgColor theme="9" tint="0.59996337778862885"/>
        </patternFill>
      </fill>
    </dxf>
    <dxf>
      <font>
        <color theme="1"/>
      </font>
      <fill>
        <patternFill>
          <bgColor theme="9"/>
        </patternFill>
      </fill>
    </dxf>
    <dxf>
      <font>
        <color theme="1"/>
      </font>
      <fill>
        <patternFill>
          <bgColor theme="9" tint="-0.24994659260841701"/>
        </patternFill>
      </fill>
    </dxf>
    <dxf>
      <font>
        <color auto="1"/>
      </font>
      <fill>
        <patternFill>
          <bgColor theme="7"/>
        </patternFill>
      </fill>
    </dxf>
    <dxf>
      <font>
        <color theme="0"/>
      </font>
      <fill>
        <patternFill>
          <bgColor rgb="FFFF0000"/>
        </patternFill>
      </fill>
    </dxf>
    <dxf>
      <fill>
        <patternFill>
          <bgColor theme="9" tint="0.79998168889431442"/>
        </patternFill>
      </fill>
    </dxf>
    <dxf>
      <fill>
        <patternFill patternType="none">
          <fgColor indexed="64"/>
          <bgColor auto="1"/>
        </patternFill>
      </fill>
      <protection locked="1" hidden="0"/>
    </dxf>
    <dxf>
      <fill>
        <patternFill patternType="none">
          <fgColor indexed="64"/>
          <bgColor auto="1"/>
        </patternFill>
      </fill>
      <protection locked="1" hidden="0"/>
    </dxf>
    <dxf>
      <fill>
        <patternFill patternType="none">
          <fgColor indexed="64"/>
          <bgColor auto="1"/>
        </patternFill>
      </fill>
      <protection locked="1" hidden="0"/>
    </dxf>
    <dxf>
      <fill>
        <patternFill patternType="none">
          <fgColor indexed="64"/>
          <bgColor auto="1"/>
        </patternFill>
      </fill>
      <protection locked="1" hidden="0"/>
    </dxf>
    <dxf>
      <fill>
        <patternFill patternType="solid">
          <fgColor indexed="64"/>
          <bgColor theme="9" tint="0.79998168889431442"/>
        </patternFill>
      </fill>
      <protection locked="0" hidden="0"/>
    </dxf>
    <dxf>
      <fill>
        <patternFill patternType="none">
          <fgColor indexed="64"/>
          <bgColor auto="1"/>
        </patternFill>
      </fill>
      <protection locked="0" hidden="0"/>
    </dxf>
    <dxf>
      <protection locked="1" hidden="0"/>
    </dxf>
    <dxf>
      <font>
        <b val="0"/>
        <i val="0"/>
        <strike val="0"/>
        <condense val="0"/>
        <extend val="0"/>
        <outline val="0"/>
        <shadow val="0"/>
        <u val="none"/>
        <vertAlign val="baseline"/>
        <sz val="12"/>
        <color theme="1"/>
        <name val="Calibri"/>
        <family val="2"/>
        <scheme val="minor"/>
      </font>
      <fill>
        <patternFill patternType="none">
          <fgColor indexed="64"/>
          <bgColor auto="1"/>
        </patternFill>
      </fill>
      <border diagonalUp="0" diagonalDown="0">
        <left/>
        <right/>
        <top style="thin">
          <color theme="5"/>
        </top>
        <bottom/>
      </border>
      <protection locked="1" hidden="0"/>
    </dxf>
    <dxf>
      <font>
        <b val="0"/>
        <i val="0"/>
        <strike val="0"/>
        <condense val="0"/>
        <extend val="0"/>
        <outline val="0"/>
        <shadow val="0"/>
        <u val="none"/>
        <vertAlign val="baseline"/>
        <sz val="12"/>
        <color theme="1"/>
        <name val="Calibri"/>
        <family val="2"/>
        <scheme val="minor"/>
      </font>
      <fill>
        <patternFill patternType="none">
          <fgColor indexed="64"/>
          <bgColor auto="1"/>
        </patternFill>
      </fill>
      <border diagonalUp="0" diagonalDown="0">
        <left/>
        <right/>
        <top style="thin">
          <color theme="5"/>
        </top>
        <bottom/>
      </border>
      <protection locked="1" hidden="0"/>
    </dxf>
    <dxf>
      <fill>
        <patternFill patternType="none">
          <fgColor indexed="64"/>
          <bgColor auto="1"/>
        </patternFill>
      </fill>
      <protection locked="1" hidden="0"/>
    </dxf>
    <dxf>
      <font>
        <b val="0"/>
        <i val="0"/>
        <strike val="0"/>
        <condense val="0"/>
        <extend val="0"/>
        <outline val="0"/>
        <shadow val="0"/>
        <u val="none"/>
        <vertAlign val="baseline"/>
        <sz val="12"/>
        <color theme="1"/>
        <name val="Calibri"/>
        <family val="2"/>
        <scheme val="minor"/>
      </font>
      <fill>
        <patternFill patternType="none">
          <fgColor indexed="64"/>
          <bgColor auto="1"/>
        </patternFill>
      </fill>
      <border diagonalUp="0" diagonalDown="0">
        <left/>
        <right/>
        <top style="thin">
          <color theme="5"/>
        </top>
        <bottom/>
      </border>
      <protection locked="1" hidden="0"/>
    </dxf>
    <dxf>
      <font>
        <b val="0"/>
        <i val="0"/>
        <strike val="0"/>
        <condense val="0"/>
        <extend val="0"/>
        <outline val="0"/>
        <shadow val="0"/>
        <u val="none"/>
        <vertAlign val="baseline"/>
        <sz val="12"/>
        <color theme="1"/>
        <name val="Calibri"/>
        <family val="2"/>
        <scheme val="minor"/>
      </font>
      <fill>
        <patternFill patternType="none">
          <fgColor indexed="64"/>
          <bgColor auto="1"/>
        </patternFill>
      </fill>
      <border diagonalUp="0" diagonalDown="0">
        <left/>
        <right/>
        <top style="thin">
          <color theme="5"/>
        </top>
        <bottom/>
      </border>
      <protection locked="1" hidden="0"/>
    </dxf>
    <dxf>
      <font>
        <b val="0"/>
        <i val="0"/>
        <strike val="0"/>
        <condense val="0"/>
        <extend val="0"/>
        <outline val="0"/>
        <shadow val="0"/>
        <u val="none"/>
        <vertAlign val="baseline"/>
        <sz val="12"/>
        <color theme="1"/>
        <name val="Calibri"/>
        <family val="2"/>
        <scheme val="minor"/>
      </font>
      <fill>
        <patternFill patternType="none">
          <fgColor indexed="64"/>
          <bgColor auto="1"/>
        </patternFill>
      </fill>
      <border diagonalUp="0" diagonalDown="0">
        <left/>
        <right/>
        <top style="thin">
          <color theme="5"/>
        </top>
        <bottom/>
      </border>
      <protection locked="1" hidden="0"/>
    </dxf>
    <dxf>
      <border outline="0">
        <left style="thin">
          <color theme="5"/>
        </left>
        <right style="thin">
          <color theme="5"/>
        </right>
        <top style="thin">
          <color theme="5"/>
        </top>
      </border>
    </dxf>
    <dxf>
      <font>
        <b val="0"/>
        <i val="0"/>
        <strike val="0"/>
        <condense val="0"/>
        <extend val="0"/>
        <outline val="0"/>
        <shadow val="0"/>
        <u val="none"/>
        <vertAlign val="baseline"/>
        <sz val="12"/>
        <color theme="1"/>
        <name val="Calibri"/>
        <family val="2"/>
        <scheme val="minor"/>
      </font>
      <fill>
        <patternFill patternType="none">
          <fgColor indexed="64"/>
          <bgColor auto="1"/>
        </patternFill>
      </fill>
      <protection locked="0" hidden="0"/>
    </dxf>
    <dxf>
      <font>
        <b/>
        <i val="0"/>
        <strike val="0"/>
        <condense val="0"/>
        <extend val="0"/>
        <outline val="0"/>
        <shadow val="0"/>
        <u val="none"/>
        <vertAlign val="baseline"/>
        <sz val="12"/>
        <color theme="0"/>
        <name val="Calibri"/>
        <family val="2"/>
        <scheme val="minor"/>
      </font>
      <fill>
        <patternFill patternType="solid">
          <fgColor theme="5"/>
          <bgColor theme="5"/>
        </patternFill>
      </fill>
      <protection locked="1" hidden="0"/>
    </dxf>
    <dxf>
      <fill>
        <patternFill patternType="none">
          <fgColor indexed="64"/>
          <bgColor auto="1"/>
        </patternFill>
      </fill>
      <protection locked="1" hidden="0"/>
    </dxf>
    <dxf>
      <fill>
        <patternFill patternType="none">
          <fgColor indexed="64"/>
          <bgColor auto="1"/>
        </patternFill>
      </fill>
      <protection locked="1" hidden="0"/>
    </dxf>
    <dxf>
      <fill>
        <patternFill patternType="none">
          <fgColor indexed="64"/>
          <bgColor auto="1"/>
        </patternFill>
      </fill>
      <protection locked="1" hidden="0"/>
    </dxf>
    <dxf>
      <fill>
        <patternFill patternType="none">
          <fgColor indexed="64"/>
          <bgColor auto="1"/>
        </patternFill>
      </fill>
      <protection locked="1" hidden="0"/>
    </dxf>
    <dxf>
      <fill>
        <patternFill patternType="solid">
          <fgColor indexed="64"/>
          <bgColor theme="9" tint="0.79998168889431442"/>
        </patternFill>
      </fill>
      <protection locked="0" hidden="0"/>
    </dxf>
    <dxf>
      <fill>
        <patternFill patternType="solid">
          <fgColor indexed="64"/>
          <bgColor theme="9" tint="0.79998168889431442"/>
        </patternFill>
      </fill>
      <protection locked="0" hidden="0"/>
    </dxf>
    <dxf>
      <fill>
        <patternFill patternType="none">
          <fgColor indexed="64"/>
          <bgColor auto="1"/>
        </patternFill>
      </fill>
      <protection locked="0" hidden="0"/>
    </dxf>
    <dxf>
      <protection locked="1" hidden="0"/>
    </dxf>
    <dxf>
      <fill>
        <patternFill patternType="none">
          <fgColor indexed="64"/>
          <bgColor auto="1"/>
        </patternFill>
      </fill>
      <protection locked="1" hidden="0"/>
    </dxf>
    <dxf>
      <fill>
        <patternFill patternType="none">
          <fgColor indexed="64"/>
          <bgColor auto="1"/>
        </patternFill>
      </fill>
      <protection locked="1" hidden="0"/>
    </dxf>
    <dxf>
      <fill>
        <patternFill patternType="none">
          <fgColor indexed="64"/>
          <bgColor auto="1"/>
        </patternFill>
      </fill>
      <protection locked="1" hidden="0"/>
    </dxf>
    <dxf>
      <fill>
        <patternFill patternType="none">
          <fgColor indexed="64"/>
          <bgColor auto="1"/>
        </patternFill>
      </fill>
      <protection locked="1" hidden="0"/>
    </dxf>
    <dxf>
      <fill>
        <patternFill patternType="none">
          <fgColor indexed="64"/>
          <bgColor auto="1"/>
        </patternFill>
      </fill>
      <protection locked="1" hidden="0"/>
    </dxf>
    <dxf>
      <fill>
        <patternFill patternType="none">
          <fgColor indexed="64"/>
          <bgColor auto="1"/>
        </patternFill>
      </fill>
      <protection locked="1" hidden="0"/>
    </dxf>
    <dxf>
      <fill>
        <patternFill patternType="none">
          <fgColor indexed="64"/>
          <bgColor auto="1"/>
        </patternFill>
      </fill>
      <protection locked="1" hidden="0"/>
    </dxf>
    <dxf>
      <fill>
        <patternFill patternType="none">
          <fgColor indexed="64"/>
          <bgColor auto="1"/>
        </patternFill>
      </fill>
      <protection locked="1" hidden="0"/>
    </dxf>
    <dxf>
      <fill>
        <patternFill patternType="none">
          <fgColor indexed="64"/>
          <bgColor auto="1"/>
        </patternFill>
      </fill>
      <protection locked="1" hidden="0"/>
    </dxf>
    <dxf>
      <fill>
        <patternFill patternType="none">
          <fgColor indexed="64"/>
          <bgColor auto="1"/>
        </patternFill>
      </fill>
      <protection locked="1" hidden="0"/>
    </dxf>
    <dxf>
      <protection locked="1" hidden="0"/>
    </dxf>
    <dxf>
      <fill>
        <patternFill patternType="none">
          <fgColor indexed="64"/>
          <bgColor auto="1"/>
        </patternFill>
      </fill>
      <protection locked="1" hidden="0"/>
    </dxf>
    <dxf>
      <fill>
        <patternFill patternType="solid">
          <fgColor indexed="64"/>
          <bgColor theme="9" tint="0.79998168889431442"/>
        </patternFill>
      </fill>
      <protection locked="0" hidden="0"/>
    </dxf>
    <dxf>
      <fill>
        <patternFill patternType="none">
          <fgColor indexed="64"/>
          <bgColor auto="1"/>
        </patternFill>
      </fill>
      <protection locked="0" hidden="0"/>
    </dxf>
    <dxf>
      <protection locked="1" hidden="0"/>
    </dxf>
    <dxf>
      <fill>
        <patternFill patternType="none">
          <fgColor indexed="64"/>
          <bgColor auto="1"/>
        </patternFill>
      </fill>
      <protection locked="1" hidden="0"/>
    </dxf>
    <dxf>
      <fill>
        <patternFill patternType="solid">
          <fgColor indexed="64"/>
          <bgColor theme="9" tint="0.79998168889431442"/>
        </patternFill>
      </fill>
      <protection locked="0" hidden="0"/>
    </dxf>
    <dxf>
      <fill>
        <patternFill patternType="none">
          <fgColor indexed="64"/>
          <bgColor auto="1"/>
        </patternFill>
      </fill>
      <protection locked="1" hidden="0"/>
    </dxf>
    <dxf>
      <fill>
        <patternFill patternType="none">
          <fgColor indexed="64"/>
          <bgColor auto="1"/>
        </patternFill>
      </fill>
      <protection locked="0" hidden="0"/>
    </dxf>
    <dxf>
      <protection locked="1" hidden="0"/>
    </dxf>
    <dxf>
      <fill>
        <patternFill patternType="none">
          <fgColor indexed="64"/>
          <bgColor auto="1"/>
        </patternFill>
      </fill>
      <protection locked="1" hidden="0"/>
    </dxf>
    <dxf>
      <fill>
        <patternFill patternType="none">
          <fgColor indexed="64"/>
          <bgColor auto="1"/>
        </patternFill>
      </fill>
      <protection locked="1" hidden="0"/>
    </dxf>
    <dxf>
      <fill>
        <patternFill patternType="none">
          <fgColor indexed="64"/>
          <bgColor auto="1"/>
        </patternFill>
      </fill>
      <protection locked="1" hidden="0"/>
    </dxf>
    <dxf>
      <fill>
        <patternFill patternType="solid">
          <fgColor indexed="64"/>
          <bgColor theme="9" tint="0.79998168889431442"/>
        </patternFill>
      </fill>
      <protection locked="0" hidden="0"/>
    </dxf>
    <dxf>
      <fill>
        <patternFill patternType="none">
          <fgColor indexed="64"/>
          <bgColor auto="1"/>
        </patternFill>
      </fill>
      <protection locked="0" hidden="0"/>
    </dxf>
    <dxf>
      <protection locked="1" hidden="0"/>
    </dxf>
    <dxf>
      <fill>
        <patternFill patternType="none">
          <fgColor indexed="64"/>
          <bgColor auto="1"/>
        </patternFill>
      </fill>
      <protection locked="1" hidden="0"/>
    </dxf>
    <dxf>
      <fill>
        <patternFill patternType="none">
          <fgColor indexed="64"/>
          <bgColor auto="1"/>
        </patternFill>
      </fill>
      <protection locked="1" hidden="0"/>
    </dxf>
    <dxf>
      <fill>
        <patternFill patternType="none">
          <fgColor indexed="64"/>
          <bgColor auto="1"/>
        </patternFill>
      </fill>
      <protection locked="1" hidden="0"/>
    </dxf>
    <dxf>
      <fill>
        <patternFill patternType="solid">
          <fgColor indexed="64"/>
          <bgColor theme="9" tint="0.79998168889431442"/>
        </patternFill>
      </fill>
      <protection locked="0" hidden="0"/>
    </dxf>
    <dxf>
      <fill>
        <patternFill patternType="none">
          <fgColor indexed="64"/>
          <bgColor auto="1"/>
        </patternFill>
      </fill>
      <protection locked="0" hidden="0"/>
    </dxf>
    <dxf>
      <protection locked="1" hidden="0"/>
    </dxf>
    <dxf>
      <fill>
        <patternFill patternType="none">
          <fgColor indexed="64"/>
          <bgColor auto="1"/>
        </patternFill>
      </fill>
      <protection locked="1" hidden="0"/>
    </dxf>
    <dxf>
      <fill>
        <patternFill patternType="none">
          <fgColor indexed="64"/>
          <bgColor auto="1"/>
        </patternFill>
      </fill>
      <protection locked="1" hidden="0"/>
    </dxf>
    <dxf>
      <fill>
        <patternFill patternType="none">
          <fgColor indexed="64"/>
          <bgColor auto="1"/>
        </patternFill>
      </fill>
      <protection locked="1" hidden="0"/>
    </dxf>
    <dxf>
      <fill>
        <patternFill patternType="solid">
          <fgColor indexed="64"/>
          <bgColor theme="9" tint="0.79998168889431442"/>
        </patternFill>
      </fill>
      <protection locked="0" hidden="0"/>
    </dxf>
    <dxf>
      <fill>
        <patternFill patternType="none">
          <fgColor indexed="64"/>
          <bgColor auto="1"/>
        </patternFill>
      </fill>
      <protection locked="0" hidden="0"/>
    </dxf>
    <dxf>
      <protection locked="1" hidden="0"/>
    </dxf>
    <dxf>
      <font>
        <b val="0"/>
        <i val="0"/>
        <strike val="0"/>
        <condense val="0"/>
        <extend val="0"/>
        <outline val="0"/>
        <shadow val="0"/>
        <u val="none"/>
        <vertAlign val="baseline"/>
        <sz val="12"/>
        <color theme="1"/>
        <name val="Calibri"/>
        <family val="2"/>
        <scheme val="minor"/>
      </font>
      <alignment horizontal="center" vertical="center" textRotation="0" wrapText="0" indent="0" justifyLastLine="0" shrinkToFit="0" readingOrder="0"/>
      <border diagonalUp="0" diagonalDown="0">
        <left/>
        <right/>
        <top style="thin">
          <color indexed="64"/>
        </top>
        <bottom style="thin">
          <color indexed="64"/>
        </bottom>
        <vertical/>
        <horizontal/>
      </border>
      <protection locked="0" hidden="0"/>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Calibri"/>
        <family val="2"/>
        <scheme val="minor"/>
      </font>
      <alignment horizontal="center" vertical="center" textRotation="0" wrapText="0" indent="0" justifyLastLine="0" shrinkToFit="0" readingOrder="0"/>
      <protection locked="0" hidden="0"/>
    </dxf>
    <dxf>
      <border outline="0">
        <bottom style="thin">
          <color indexed="64"/>
        </bottom>
      </border>
    </dxf>
    <dxf>
      <font>
        <b val="0"/>
        <i val="0"/>
        <strike val="0"/>
        <condense val="0"/>
        <extend val="0"/>
        <outline val="0"/>
        <shadow val="0"/>
        <u val="none"/>
        <vertAlign val="baseline"/>
        <sz val="12"/>
        <color theme="1"/>
        <name val="Calibri"/>
        <family val="2"/>
        <scheme val="minor"/>
      </font>
      <alignment horizontal="center" vertical="center" textRotation="0" wrapText="0" indent="0" justifyLastLine="0" shrinkToFit="0" readingOrder="0"/>
      <protection locked="0" hidden="0"/>
    </dxf>
    <dxf>
      <font>
        <b val="0"/>
        <i val="0"/>
        <strike val="0"/>
        <condense val="0"/>
        <extend val="0"/>
        <outline val="0"/>
        <shadow val="0"/>
        <u val="none"/>
        <vertAlign val="baseline"/>
        <sz val="12"/>
        <color theme="1"/>
        <name val="Calibri"/>
        <family val="2"/>
        <scheme val="minor"/>
      </font>
      <alignment horizontal="center" vertical="center" textRotation="0" wrapText="0" indent="0" justifyLastLine="0" shrinkToFit="0" readingOrder="0"/>
      <border diagonalUp="0" diagonalDown="0">
        <left/>
        <right/>
        <top style="thin">
          <color indexed="64"/>
        </top>
        <bottom style="thin">
          <color indexed="64"/>
        </bottom>
        <vertical/>
        <horizontal/>
      </border>
      <protection locked="0" hidden="0"/>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Calibri"/>
        <family val="2"/>
        <scheme val="minor"/>
      </font>
      <alignment horizontal="center" vertical="center" textRotation="0" wrapText="0" indent="0" justifyLastLine="0" shrinkToFit="0" readingOrder="0"/>
      <protection locked="0" hidden="0"/>
    </dxf>
    <dxf>
      <border outline="0">
        <bottom style="thin">
          <color indexed="64"/>
        </bottom>
      </border>
    </dxf>
    <dxf>
      <font>
        <b val="0"/>
        <i val="0"/>
        <strike val="0"/>
        <condense val="0"/>
        <extend val="0"/>
        <outline val="0"/>
        <shadow val="0"/>
        <u val="none"/>
        <vertAlign val="baseline"/>
        <sz val="12"/>
        <color theme="1"/>
        <name val="Calibri"/>
        <family val="2"/>
        <scheme val="minor"/>
      </font>
      <alignment horizontal="center" vertical="center" textRotation="0" wrapText="0" indent="0" justifyLastLine="0" shrinkToFit="0" readingOrder="0"/>
      <protection locked="0" hidden="0"/>
    </dxf>
  </dxfs>
  <tableStyles count="0" defaultTableStyle="TableStyleMedium2" defaultPivotStyle="PivotStyleLight16"/>
  <colors>
    <mruColors>
      <color rgb="FF92D050"/>
      <color rgb="FFA4CE88"/>
      <color rgb="FFFFDDF1"/>
      <color rgb="FFFF4BB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Travel!$O$36</c:f>
              <c:strCache>
                <c:ptCount val="1"/>
                <c:pt idx="0">
                  <c:v>Total emissions (kgCO2e)</c:v>
                </c:pt>
              </c:strCache>
            </c:strRef>
          </c:tx>
          <c:spPr>
            <a:solidFill>
              <a:schemeClr val="accent1"/>
            </a:solidFill>
            <a:ln>
              <a:noFill/>
            </a:ln>
            <a:effectLst/>
          </c:spPr>
          <c:invertIfNegative val="0"/>
          <c:cat>
            <c:strRef>
              <c:f>Travel!$N$37:$N$43</c:f>
              <c:strCache>
                <c:ptCount val="7"/>
                <c:pt idx="0">
                  <c:v>Average van</c:v>
                </c:pt>
                <c:pt idx="1">
                  <c:v>Van - diesel</c:v>
                </c:pt>
                <c:pt idx="2">
                  <c:v>Van - petrol</c:v>
                </c:pt>
                <c:pt idx="3">
                  <c:v>Van - electric</c:v>
                </c:pt>
                <c:pt idx="4">
                  <c:v>HGV</c:v>
                </c:pt>
                <c:pt idx="5">
                  <c:v>Frieght flight</c:v>
                </c:pt>
                <c:pt idx="6">
                  <c:v>Cargo ship</c:v>
                </c:pt>
              </c:strCache>
            </c:strRef>
          </c:cat>
          <c:val>
            <c:numRef>
              <c:f>Travel!$O$37:$O$43</c:f>
              <c:numCache>
                <c:formatCode>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0D6B-4F62-A3C5-C8938D2E1A6E}"/>
            </c:ext>
          </c:extLst>
        </c:ser>
        <c:dLbls>
          <c:showLegendKey val="0"/>
          <c:showVal val="0"/>
          <c:showCatName val="0"/>
          <c:showSerName val="0"/>
          <c:showPercent val="0"/>
          <c:showBubbleSize val="0"/>
        </c:dLbls>
        <c:gapWidth val="219"/>
        <c:overlap val="-27"/>
        <c:axId val="507553695"/>
        <c:axId val="519498271"/>
      </c:barChart>
      <c:catAx>
        <c:axId val="507553695"/>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Means of transport</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19498271"/>
        <c:crosses val="autoZero"/>
        <c:auto val="1"/>
        <c:lblAlgn val="ctr"/>
        <c:lblOffset val="100"/>
        <c:noMultiLvlLbl val="0"/>
      </c:catAx>
      <c:valAx>
        <c:axId val="519498271"/>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kgCO2e</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07553695"/>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Travel!$O$10</c:f>
              <c:strCache>
                <c:ptCount val="1"/>
                <c:pt idx="0">
                  <c:v>Total emissions (kgCO2e)</c:v>
                </c:pt>
              </c:strCache>
            </c:strRef>
          </c:tx>
          <c:spPr>
            <a:solidFill>
              <a:schemeClr val="accent1"/>
            </a:solidFill>
            <a:ln>
              <a:noFill/>
            </a:ln>
            <a:effectLst/>
          </c:spPr>
          <c:invertIfNegative val="0"/>
          <c:cat>
            <c:strRef>
              <c:f>Travel!$N$11:$N$19</c:f>
              <c:strCache>
                <c:ptCount val="9"/>
                <c:pt idx="0">
                  <c:v>Bicycle</c:v>
                </c:pt>
                <c:pt idx="1">
                  <c:v>Bus</c:v>
                </c:pt>
                <c:pt idx="2">
                  <c:v>Car</c:v>
                </c:pt>
                <c:pt idx="3">
                  <c:v>Coach</c:v>
                </c:pt>
                <c:pt idx="4">
                  <c:v>Plane</c:v>
                </c:pt>
                <c:pt idx="5">
                  <c:v>Ferry</c:v>
                </c:pt>
                <c:pt idx="6">
                  <c:v>Motorbike</c:v>
                </c:pt>
                <c:pt idx="7">
                  <c:v>Taxi</c:v>
                </c:pt>
                <c:pt idx="8">
                  <c:v>Train</c:v>
                </c:pt>
              </c:strCache>
            </c:strRef>
          </c:cat>
          <c:val>
            <c:numRef>
              <c:f>Travel!$O$11:$O$19</c:f>
              <c:numCache>
                <c:formatCode>0</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0-9EBD-428F-BA74-1B3D82510EEA}"/>
            </c:ext>
          </c:extLst>
        </c:ser>
        <c:dLbls>
          <c:showLegendKey val="0"/>
          <c:showVal val="0"/>
          <c:showCatName val="0"/>
          <c:showSerName val="0"/>
          <c:showPercent val="0"/>
          <c:showBubbleSize val="0"/>
        </c:dLbls>
        <c:gapWidth val="219"/>
        <c:overlap val="-27"/>
        <c:axId val="507557055"/>
        <c:axId val="516414159"/>
      </c:barChart>
      <c:catAx>
        <c:axId val="507557055"/>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Means of transport</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16414159"/>
        <c:crosses val="autoZero"/>
        <c:auto val="1"/>
        <c:lblAlgn val="ctr"/>
        <c:lblOffset val="100"/>
        <c:noMultiLvlLbl val="0"/>
      </c:catAx>
      <c:valAx>
        <c:axId val="516414159"/>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kgCO2e</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07557055"/>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15</xdr:col>
      <xdr:colOff>297180</xdr:colOff>
      <xdr:row>35</xdr:row>
      <xdr:rowOff>33230</xdr:rowOff>
    </xdr:from>
    <xdr:to>
      <xdr:col>25</xdr:col>
      <xdr:colOff>175804</xdr:colOff>
      <xdr:row>51</xdr:row>
      <xdr:rowOff>235528</xdr:rowOff>
    </xdr:to>
    <xdr:graphicFrame macro="">
      <xdr:nvGraphicFramePr>
        <xdr:cNvPr id="2" name="Chart 1">
          <a:extLst>
            <a:ext uri="{FF2B5EF4-FFF2-40B4-BE49-F238E27FC236}">
              <a16:creationId xmlns:a16="http://schemas.microsoft.com/office/drawing/2014/main" id="{52593BB7-44BA-4D29-8DA8-F13B4152EE4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15</xdr:col>
      <xdr:colOff>312420</xdr:colOff>
      <xdr:row>8</xdr:row>
      <xdr:rowOff>251460</xdr:rowOff>
    </xdr:from>
    <xdr:to>
      <xdr:col>25</xdr:col>
      <xdr:colOff>266700</xdr:colOff>
      <xdr:row>25</xdr:row>
      <xdr:rowOff>90715</xdr:rowOff>
    </xdr:to>
    <xdr:graphicFrame macro="">
      <xdr:nvGraphicFramePr>
        <xdr:cNvPr id="3" name="Chart 2">
          <a:extLst>
            <a:ext uri="{FF2B5EF4-FFF2-40B4-BE49-F238E27FC236}">
              <a16:creationId xmlns:a16="http://schemas.microsoft.com/office/drawing/2014/main" id="{DB9DB05C-66B5-4A39-A277-38CFB5B312D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136632</xdr:colOff>
      <xdr:row>4</xdr:row>
      <xdr:rowOff>137072</xdr:rowOff>
    </xdr:from>
    <xdr:to>
      <xdr:col>29</xdr:col>
      <xdr:colOff>302172</xdr:colOff>
      <xdr:row>23</xdr:row>
      <xdr:rowOff>144517</xdr:rowOff>
    </xdr:to>
    <xdr:sp macro="" textlink="">
      <xdr:nvSpPr>
        <xdr:cNvPr id="2" name="Rektangel: afrundede hjørner 4">
          <a:extLst>
            <a:ext uri="{FF2B5EF4-FFF2-40B4-BE49-F238E27FC236}">
              <a16:creationId xmlns:a16="http://schemas.microsoft.com/office/drawing/2014/main" id="{C2EC9F3A-7A16-B14E-8CDA-246C79E6CD87}"/>
            </a:ext>
          </a:extLst>
        </xdr:cNvPr>
        <xdr:cNvSpPr/>
      </xdr:nvSpPr>
      <xdr:spPr>
        <a:xfrm>
          <a:off x="11553494" y="2488762"/>
          <a:ext cx="11726919" cy="5499100"/>
        </a:xfrm>
        <a:prstGeom prst="roundRect">
          <a:avLst>
            <a:gd name="adj" fmla="val 3189"/>
          </a:avLst>
        </a:prstGeom>
        <a:noFill/>
        <a:ln w="31750">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da-DK" sz="800">
              <a:solidFill>
                <a:schemeClr val="accent6">
                  <a:lumMod val="50000"/>
                </a:schemeClr>
              </a:solidFill>
            </a:rPr>
            <a:t>	</a:t>
          </a:r>
        </a:p>
      </xdr:txBody>
    </xdr:sp>
    <xdr:clientData/>
  </xdr:twoCellAnchor>
  <xdr:twoCellAnchor editAs="oneCell">
    <xdr:from>
      <xdr:col>8</xdr:col>
      <xdr:colOff>483582</xdr:colOff>
      <xdr:row>25</xdr:row>
      <xdr:rowOff>11493</xdr:rowOff>
    </xdr:from>
    <xdr:to>
      <xdr:col>12</xdr:col>
      <xdr:colOff>146500</xdr:colOff>
      <xdr:row>32</xdr:row>
      <xdr:rowOff>184402</xdr:rowOff>
    </xdr:to>
    <xdr:pic>
      <xdr:nvPicPr>
        <xdr:cNvPr id="9" name="Picture 8">
          <a:extLst>
            <a:ext uri="{FF2B5EF4-FFF2-40B4-BE49-F238E27FC236}">
              <a16:creationId xmlns:a16="http://schemas.microsoft.com/office/drawing/2014/main" id="{4809B125-948F-4A42-9A2F-67FD5B35973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560375" y="8301527"/>
          <a:ext cx="2343056" cy="2104185"/>
        </a:xfrm>
        <a:prstGeom prst="rect">
          <a:avLst/>
        </a:prstGeom>
      </xdr:spPr>
    </xdr:pic>
    <xdr:clientData/>
  </xdr:twoCellAnchor>
  <xdr:twoCellAnchor editAs="oneCell">
    <xdr:from>
      <xdr:col>3</xdr:col>
      <xdr:colOff>707609</xdr:colOff>
      <xdr:row>24</xdr:row>
      <xdr:rowOff>130328</xdr:rowOff>
    </xdr:from>
    <xdr:to>
      <xdr:col>6</xdr:col>
      <xdr:colOff>610585</xdr:colOff>
      <xdr:row>31</xdr:row>
      <xdr:rowOff>30546</xdr:rowOff>
    </xdr:to>
    <xdr:pic>
      <xdr:nvPicPr>
        <xdr:cNvPr id="3" name="Picture 2">
          <a:extLst>
            <a:ext uri="{FF2B5EF4-FFF2-40B4-BE49-F238E27FC236}">
              <a16:creationId xmlns:a16="http://schemas.microsoft.com/office/drawing/2014/main" id="{244CE183-973E-4ACC-81D9-E17A0D53559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368540" y="8197018"/>
          <a:ext cx="1978769" cy="1805218"/>
        </a:xfrm>
        <a:prstGeom prst="rect">
          <a:avLst/>
        </a:prstGeom>
      </xdr:spPr>
    </xdr:pic>
    <xdr:clientData/>
  </xdr:twoCellAnchor>
  <xdr:twoCellAnchor>
    <xdr:from>
      <xdr:col>0</xdr:col>
      <xdr:colOff>433552</xdr:colOff>
      <xdr:row>4</xdr:row>
      <xdr:rowOff>158093</xdr:rowOff>
    </xdr:from>
    <xdr:to>
      <xdr:col>8</xdr:col>
      <xdr:colOff>60436</xdr:colOff>
      <xdr:row>23</xdr:row>
      <xdr:rowOff>165538</xdr:rowOff>
    </xdr:to>
    <xdr:sp macro="" textlink="">
      <xdr:nvSpPr>
        <xdr:cNvPr id="4" name="Rektangel: afrundede hjørner 4">
          <a:extLst>
            <a:ext uri="{FF2B5EF4-FFF2-40B4-BE49-F238E27FC236}">
              <a16:creationId xmlns:a16="http://schemas.microsoft.com/office/drawing/2014/main" id="{E39B9310-97CB-493B-801F-5CC6F486B408}"/>
            </a:ext>
          </a:extLst>
        </xdr:cNvPr>
        <xdr:cNvSpPr/>
      </xdr:nvSpPr>
      <xdr:spPr>
        <a:xfrm>
          <a:off x="433552" y="2509783"/>
          <a:ext cx="9703677" cy="5499100"/>
        </a:xfrm>
        <a:prstGeom prst="roundRect">
          <a:avLst>
            <a:gd name="adj" fmla="val 3189"/>
          </a:avLst>
        </a:prstGeom>
        <a:noFill/>
        <a:ln w="31750">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da-DK" sz="800">
              <a:solidFill>
                <a:schemeClr val="accent6">
                  <a:lumMod val="50000"/>
                </a:schemeClr>
              </a:solidFill>
            </a:rPr>
            <a:t>	</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creativecarbonscotland.sharepoint.com/Users/paddy/Library/Mobile%20Documents/com~apple~CloudDocs/ARCHITECTURE/GREEN%20BOOK/2024%20GREEN%20BOOK/SUPPORT%20TOOLS/PRODUCTION%20CALCULATOR/231113_production%20calculator.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https://creativecarbonscotland.sharepoint.com/mitigation/Shared%20Documents/Theatre%20Green%20Book/240207_production%20calculator%20with%20EF.xlsx" TargetMode="External"/><Relationship Id="rId1" Type="http://schemas.openxmlformats.org/officeDocument/2006/relationships/externalLinkPath" Target="https://creativecarbonscotland.sharepoint.com/mitigation/Shared%20Documents/Theatre%20Green%20Book/240207_production%20calculator%20with%20EF.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ART HERE"/>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TART HERE"/>
      <sheetName val="BASELINE"/>
      <sheetName val="INTERMEDIATE"/>
      <sheetName val="ADVANCED"/>
      <sheetName val="Scenery"/>
      <sheetName val="Costume"/>
      <sheetName val="Props &amp; furniture"/>
      <sheetName val="Travel"/>
      <sheetName val="REPORT"/>
      <sheetName val="Scenery EST"/>
      <sheetName val="Costume EST"/>
      <sheetName val="Props &amp; furniture EST"/>
      <sheetName val="Emission factors and lists"/>
    </sheetNames>
    <sheetDataSet>
      <sheetData sheetId="0">
        <row r="7">
          <cell r="C7"/>
        </row>
        <row r="8">
          <cell r="C8"/>
        </row>
        <row r="9">
          <cell r="C9"/>
        </row>
        <row r="11">
          <cell r="C11"/>
        </row>
        <row r="12">
          <cell r="C12"/>
        </row>
        <row r="13">
          <cell r="C13"/>
        </row>
        <row r="14">
          <cell r="C14"/>
        </row>
        <row r="15">
          <cell r="C15"/>
        </row>
        <row r="16">
          <cell r="C16"/>
        </row>
        <row r="17">
          <cell r="C17"/>
        </row>
        <row r="18">
          <cell r="C18"/>
        </row>
        <row r="20">
          <cell r="C20"/>
        </row>
        <row r="22">
          <cell r="C22"/>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DAE83B1-2A3A-42DB-849D-6567EBCBEDD2}" name="Table1" displayName="Table1" ref="A1:A6" totalsRowShown="0" headerRowDxfId="84" dataDxfId="82" headerRowBorderDxfId="83" tableBorderDxfId="81" totalsRowBorderDxfId="80">
  <autoFilter ref="A1:A6" xr:uid="{2DAE83B1-2A3A-42DB-849D-6567EBCBEDD2}"/>
  <tableColumns count="1">
    <tableColumn id="1" xr3:uid="{0D17AE99-927F-4ED5-B76A-8702C8C712D0}" name="Source" dataDxfId="79"/>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138D390F-453F-447A-AC53-6CA7107B5165}" name="Table5" displayName="Table5" ref="AS1:AX10" totalsRowShown="0" headerRowDxfId="26" dataDxfId="25" tableBorderDxfId="24">
  <autoFilter ref="AS1:AX10" xr:uid="{138D390F-453F-447A-AC53-6CA7107B5165}"/>
  <tableColumns count="6">
    <tableColumn id="1" xr3:uid="{EB6AAE7F-9E3B-47E5-9789-394D4122449A}" name="Category" dataDxfId="23"/>
    <tableColumn id="2" xr3:uid="{5C0AA23E-D5A9-4BB6-9D2F-F6E514E9E52F}" name="Sub-category" dataDxfId="22"/>
    <tableColumn id="3" xr3:uid="{B21494D5-024E-458B-B538-27A63EFE27E5}" name="Year" dataDxfId="21"/>
    <tableColumn id="4" xr3:uid="{F655CAAB-EC69-44A9-A11C-1B8CD20973B6}" name="Value" dataDxfId="20"/>
    <tableColumn id="5" xr3:uid="{1B32B04F-21E6-4363-92FD-591E7B9E5495}" name="Units" dataDxfId="19"/>
    <tableColumn id="6" xr3:uid="{E1934445-FF19-42A6-92DD-98599F9EF612}" name="Source" dataDxfId="18"/>
  </tableColumns>
  <tableStyleInfo name="TableStyleLight10"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559B4B95-358E-41CA-9E1A-418E92185795}" name="Table12" displayName="Table12" ref="AZ1:BD2" totalsRowShown="0" headerRowDxfId="17" dataDxfId="16" headerRowCellStyle="Normal 5" dataCellStyle="Normal 5">
  <autoFilter ref="AZ1:BD2" xr:uid="{559B4B95-358E-41CA-9E1A-418E92185795}"/>
  <tableColumns count="5">
    <tableColumn id="1" xr3:uid="{8889175D-7CDA-432E-A644-C9F0159F1153}" name="Category" dataDxfId="15" dataCellStyle="Normal 5"/>
    <tableColumn id="2" xr3:uid="{DF187DD5-4C14-4CD7-AC5F-EE42DD63A47F}" name="Value" dataDxfId="14" dataCellStyle="Normal 2 3"/>
    <tableColumn id="3" xr3:uid="{EB890811-7D06-41B9-83D3-84FB45B150AC}" name="Year" dataDxfId="13" dataCellStyle="Normal 5"/>
    <tableColumn id="4" xr3:uid="{EE8478B6-87ED-4338-B83A-754C5ED69D44}" name="Unit" dataDxfId="12" dataCellStyle="Normal 2 3"/>
    <tableColumn id="5" xr3:uid="{F0ECF8CD-1A4F-470A-90B3-57C8CE13BCF6}" name="Source" dataDxfId="11" dataCellStyle="Normal 2 3"/>
  </tableColumns>
  <tableStyleInfo name="TableStyleLight10"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79560430-B09F-4E03-A26D-65B31DE50F78}" name="Table3" displayName="Table3" ref="C1:C6" totalsRowShown="0" headerRowDxfId="78" dataDxfId="76" headerRowBorderDxfId="77" tableBorderDxfId="75" totalsRowBorderDxfId="74">
  <autoFilter ref="C1:C6" xr:uid="{79560430-B09F-4E03-A26D-65B31DE50F78}"/>
  <tableColumns count="1">
    <tableColumn id="1" xr3:uid="{1CFBC9E1-4957-432F-8789-0CE5320D8987}" name="Destination" dataDxfId="73"/>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C20B4775-3DC4-45C9-A870-71820BB76507}" name="Table2" displayName="Table2" ref="N1:Q7" totalsRowShown="0" headerRowDxfId="72" dataDxfId="71">
  <autoFilter ref="N1:Q7" xr:uid="{2444EB96-137F-4BCC-BD6E-A6EE95A63933}"/>
  <tableColumns count="4">
    <tableColumn id="1" xr3:uid="{80B366BA-D60C-47F0-A0E0-E41E48C621C2}" name="Fuel" dataDxfId="70"/>
    <tableColumn id="2" xr3:uid="{4779C16D-32F9-41BB-9022-CA32126C9642}" name="Emission factor" dataDxfId="69" dataCellStyle="Normal 5"/>
    <tableColumn id="3" xr3:uid="{AE41D4C6-654D-4889-8F95-34C9CD18EBFA}" name="Unit" dataDxfId="68" dataCellStyle="Normal 5"/>
    <tableColumn id="4" xr3:uid="{032D61DB-AEE3-425C-9ED3-D3E0F37AE3E3}" name="Source" dataDxfId="67" dataCellStyle="Normal 2 3"/>
  </tableColumns>
  <tableStyleInfo name="TableStyleLight10"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2F50ECAD-7381-4DE9-8CB2-0DB7A418064D}" name="Table7" displayName="Table7" ref="D1:G21" totalsRowShown="0" headerRowDxfId="66" dataDxfId="65">
  <autoFilter ref="D1:G21" xr:uid="{23D2A008-5128-40C3-BC87-A71451EFC406}"/>
  <tableColumns count="4">
    <tableColumn id="1" xr3:uid="{318796BD-08B7-4B73-BC90-3DFFBC2234E0}" name="Material" dataDxfId="64"/>
    <tableColumn id="2" xr3:uid="{672DC31E-13EF-482E-83FC-CECFB9B3DD81}" name="Emission factor" dataDxfId="63"/>
    <tableColumn id="3" xr3:uid="{BE837CCE-5745-47BD-978B-701795D2F71D}" name="Unit" dataDxfId="62"/>
    <tableColumn id="4" xr3:uid="{6545B8CB-2D77-40B5-8BAF-018979FB6AF5}" name="Source" dataDxfId="61"/>
  </tableColumns>
  <tableStyleInfo name="TableStyleLight10"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C4AE81D6-7273-4D79-A5C1-4AC3B25EE5E7}" name="Table9" displayName="Table9" ref="I1:L3" totalsRowShown="0" headerRowDxfId="60" dataDxfId="59">
  <autoFilter ref="I1:L3" xr:uid="{07E453C2-AF0C-4DAE-B0F1-95B35D7695FE}"/>
  <tableColumns count="4">
    <tableColumn id="1" xr3:uid="{184B93D9-35AC-4E49-BC0A-610F2EC402F1}" name="Material" dataDxfId="58"/>
    <tableColumn id="2" xr3:uid="{FC875BAD-8B7F-47C6-8662-292EBD082F31}" name="Emission factor" dataDxfId="57" dataCellStyle="Normal 2 3"/>
    <tableColumn id="3" xr3:uid="{737700E4-E63B-429B-9127-78ECA03ED447}" name="Unit" dataDxfId="56" dataCellStyle="Normal 2 3"/>
    <tableColumn id="4" xr3:uid="{278A8854-3BC2-4A91-8A8A-A19F9FBED0E6}" name="Source" dataDxfId="55" dataCellStyle="Normal 2 3"/>
  </tableColumns>
  <tableStyleInfo name="TableStyleLight10"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6210A16-CF82-43F0-9656-968833BFA814}" name="Table6" displayName="Table6" ref="V1:X28" totalsRowShown="0" headerRowDxfId="54" dataDxfId="53" headerRowCellStyle="Normal 5" dataCellStyle="Normal 5">
  <autoFilter ref="V1:X28" xr:uid="{C68493D3-F578-4BE8-8661-D15139F9054B}"/>
  <tableColumns count="3">
    <tableColumn id="1" xr3:uid="{6AE11448-6ED5-4D66-AF02-D751E552DF9C}" name="Category" dataDxfId="52" dataCellStyle="Normal 5"/>
    <tableColumn id="2" xr3:uid="{142050C5-31B0-4DFF-ADBB-257DBC21080C}" name="Specific" dataDxfId="51" dataCellStyle="Normal 5"/>
    <tableColumn id="3" xr3:uid="{A017E1F4-3CE5-4B40-BAF5-769C218FC799}" name="Emission source" dataDxfId="50" dataCellStyle="Normal 5"/>
  </tableColumns>
  <tableStyleInfo name="TableStyleLight10"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EA98ED07-66FB-4AFB-9E81-7889913A2795}" name="Table114" displayName="Table114" ref="A1:B45" totalsRowShown="0" headerRowDxfId="49" dataDxfId="48" dataCellStyle="Normal 5">
  <autoFilter ref="A1:B45" xr:uid="{EA98ED07-66FB-4AFB-9E81-7889913A2795}"/>
  <tableColumns count="2">
    <tableColumn id="1" xr3:uid="{4E587AA7-9A60-4391-8893-056EC8D617D7}" name="Country" dataDxfId="47" dataCellStyle="Normal 5"/>
    <tableColumn id="2" xr3:uid="{982117D4-46DB-4805-AB2B-6246CDE6A011}" name="Emission factor" dataDxfId="46" dataCellStyle="Normal 5"/>
  </tableColumns>
  <tableStyleInfo name="TableStyleLight10"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166DBA00-112D-4C93-8B7F-439B7DA8548E}" name="Table31215" displayName="Table31215" ref="AA1:AI1119" totalsRowShown="0" headerRowDxfId="45" dataDxfId="44">
  <autoFilter ref="AA1:AI1119" xr:uid="{166DBA00-112D-4C93-8B7F-439B7DA8548E}"/>
  <tableColumns count="9">
    <tableColumn id="1" xr3:uid="{FEE0227C-97F9-48A5-84BE-A80960BBD82F}" name="Country" dataDxfId="43"/>
    <tableColumn id="2" xr3:uid="{12B71135-D540-4F5E-8E4D-D7BF6E7A4A4D}" name="Category" dataDxfId="42"/>
    <tableColumn id="3" xr3:uid="{725D9EBA-5AA2-48CD-8502-16519E7DAC89}" name="Emission source" dataDxfId="41"/>
    <tableColumn id="4" xr3:uid="{3A0B6330-8A41-4CAE-8150-BA41E24387B9}" name="Unique identifier" dataDxfId="40">
      <calculatedColumnFormula>AA2&amp;AC2</calculatedColumnFormula>
    </tableColumn>
    <tableColumn id="5" xr3:uid="{F97773C6-8D6F-4697-8775-04262A0246DE}" name="Year" dataDxfId="39"/>
    <tableColumn id="6" xr3:uid="{591E1110-F090-45FD-BD5F-6F2F5B8FE033}" name="Factor" dataDxfId="38"/>
    <tableColumn id="7" xr3:uid="{5905084A-ED47-4C27-845C-1EA4BCA21C77}" name="Unit" dataDxfId="37"/>
    <tableColumn id="8" xr3:uid="{E97E6DF2-728D-48B5-B072-93A26962AE2D}" name="Source" dataDxfId="36"/>
    <tableColumn id="9" xr3:uid="{512487F6-02FC-4A47-AD7E-05D1C6338369}" name="Notes" dataDxfId="35"/>
  </tableColumns>
  <tableStyleInfo name="TableStyleLight10"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3229FADE-1DB1-413A-8188-1E4B0E070B0C}" name="Table4" displayName="Table4" ref="AL1:AQ10" totalsRowShown="0" headerRowDxfId="34" dataDxfId="33" dataCellStyle="Normal 5">
  <autoFilter ref="AL1:AQ10" xr:uid="{3229FADE-1DB1-413A-8188-1E4B0E070B0C}"/>
  <tableColumns count="6">
    <tableColumn id="1" xr3:uid="{DAE7909B-EF39-4A16-9B08-1784029A5354}" name="Category" dataDxfId="32" dataCellStyle="Normal 5"/>
    <tableColumn id="2" xr3:uid="{4E79596C-FDFE-4820-92AA-5BB3EE553834}" name="Sub-category" dataDxfId="31" dataCellStyle="Normal 5"/>
    <tableColumn id="3" xr3:uid="{274950BC-B70F-43C1-B59D-F26E353E1F12}" name="Year" dataDxfId="30" dataCellStyle="Normal 5"/>
    <tableColumn id="4" xr3:uid="{E2E1002D-AB2C-46BE-AE5D-1A1ED9C6BE26}" name="Value" dataDxfId="29" dataCellStyle="Normal 5"/>
    <tableColumn id="5" xr3:uid="{DE31480F-BA73-41CD-82A4-293036A1FC97}" name="Units" dataDxfId="28" dataCellStyle="Normal 5"/>
    <tableColumn id="6" xr3:uid="{D30B4E6D-82A4-4000-98C5-702947A44AC9}" name="Source" dataDxfId="27" dataCellStyle="Normal 5"/>
  </tableColumns>
  <tableStyleInfo name="TableStyleLight10"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8" Type="http://schemas.openxmlformats.org/officeDocument/2006/relationships/hyperlink" Target="https://circularecology.com/embodied-carbon-footprint-database.html" TargetMode="External"/><Relationship Id="rId13" Type="http://schemas.openxmlformats.org/officeDocument/2006/relationships/hyperlink" Target="https://circularecology.com/embodied-carbon-footprint-database.html" TargetMode="External"/><Relationship Id="rId18" Type="http://schemas.openxmlformats.org/officeDocument/2006/relationships/hyperlink" Target="https://www.gov.uk/government/publications/greenhouse-gas-reporting-conversion-factors-2024" TargetMode="External"/><Relationship Id="rId26" Type="http://schemas.openxmlformats.org/officeDocument/2006/relationships/drawing" Target="../drawings/drawing2.xml"/><Relationship Id="rId3" Type="http://schemas.openxmlformats.org/officeDocument/2006/relationships/hyperlink" Target="https://circularecology.com/embodied-carbon-footprint-database.html" TargetMode="External"/><Relationship Id="rId21" Type="http://schemas.openxmlformats.org/officeDocument/2006/relationships/hyperlink" Target="https://www.gov.uk/government/publications/greenhouse-gas-reporting-conversion-factors-2024" TargetMode="External"/><Relationship Id="rId7" Type="http://schemas.openxmlformats.org/officeDocument/2006/relationships/hyperlink" Target="https://circularecology.com/embodied-carbon-footprint-database.html" TargetMode="External"/><Relationship Id="rId12" Type="http://schemas.openxmlformats.org/officeDocument/2006/relationships/hyperlink" Target="https://circularecology.com/embodied-carbon-footprint-database.html" TargetMode="External"/><Relationship Id="rId17" Type="http://schemas.openxmlformats.org/officeDocument/2006/relationships/hyperlink" Target="https://www.gov.uk/government/publications/greenhouse-gas-reporting-conversion-factors-2024" TargetMode="External"/><Relationship Id="rId25" Type="http://schemas.openxmlformats.org/officeDocument/2006/relationships/hyperlink" Target="https://www.co2emissiefactoren.nl/lijst-emissiefactoren/" TargetMode="External"/><Relationship Id="rId2" Type="http://schemas.openxmlformats.org/officeDocument/2006/relationships/hyperlink" Target="https://circularecology.com/embodied-carbon-footprint-database.html" TargetMode="External"/><Relationship Id="rId16" Type="http://schemas.openxmlformats.org/officeDocument/2006/relationships/hyperlink" Target="https://www.gov.uk/government/publications/greenhouse-gas-reporting-conversion-factors-2024" TargetMode="External"/><Relationship Id="rId20" Type="http://schemas.openxmlformats.org/officeDocument/2006/relationships/hyperlink" Target="https://circularecology.com/embodied-carbon-footprint-database.html" TargetMode="External"/><Relationship Id="rId1" Type="http://schemas.openxmlformats.org/officeDocument/2006/relationships/hyperlink" Target="https://www.steeldeck.co.uk/wp-content/uploads/2023/05/STEELDECK_PRODUCTS.pdf" TargetMode="External"/><Relationship Id="rId6" Type="http://schemas.openxmlformats.org/officeDocument/2006/relationships/hyperlink" Target="https://circularecology.com/embodied-carbon-footprint-database.html" TargetMode="External"/><Relationship Id="rId11" Type="http://schemas.openxmlformats.org/officeDocument/2006/relationships/hyperlink" Target="https://circularecology.com/embodied-carbon-footprint-database.html" TargetMode="External"/><Relationship Id="rId24" Type="http://schemas.openxmlformats.org/officeDocument/2006/relationships/hyperlink" Target="http://www.co2emissiefactoren.be/" TargetMode="External"/><Relationship Id="rId5" Type="http://schemas.openxmlformats.org/officeDocument/2006/relationships/hyperlink" Target="https://circularecology.com/embodied-carbon-footprint-database.html" TargetMode="External"/><Relationship Id="rId15" Type="http://schemas.openxmlformats.org/officeDocument/2006/relationships/hyperlink" Target="https://www.gov.uk/government/publications/greenhouse-gas-reporting-conversion-factors-2024" TargetMode="External"/><Relationship Id="rId23" Type="http://schemas.openxmlformats.org/officeDocument/2006/relationships/hyperlink" Target="https://www.umweltbundesamt.at/fileadmin/site/themen/mobilitaet/daten/ekz_pkm_tkm_verkehrsmittel.pdf" TargetMode="External"/><Relationship Id="rId10" Type="http://schemas.openxmlformats.org/officeDocument/2006/relationships/hyperlink" Target="https://circularecology.com/embodied-carbon-footprint-database.html" TargetMode="External"/><Relationship Id="rId19" Type="http://schemas.openxmlformats.org/officeDocument/2006/relationships/hyperlink" Target="https://www.gov.uk/government/publications/greenhouse-gas-reporting-conversion-factors-2024" TargetMode="External"/><Relationship Id="rId4" Type="http://schemas.openxmlformats.org/officeDocument/2006/relationships/hyperlink" Target="https://circularecology.com/embodied-carbon-footprint-database.html" TargetMode="External"/><Relationship Id="rId9" Type="http://schemas.openxmlformats.org/officeDocument/2006/relationships/hyperlink" Target="https://circularecology.com/embodied-carbon-footprint-database.html" TargetMode="External"/><Relationship Id="rId14" Type="http://schemas.openxmlformats.org/officeDocument/2006/relationships/hyperlink" Target="https://circularecology.com/embodied-carbon-footprint-database.html" TargetMode="External"/><Relationship Id="rId22" Type="http://schemas.openxmlformats.org/officeDocument/2006/relationships/hyperlink" Target="https://base-empreinte.ademe.fr/" TargetMode="External"/></Relationships>
</file>

<file path=xl/worksheets/_rels/sheet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table" Target="../tables/table1.xml"/></Relationships>
</file>

<file path=xl/worksheets/_rels/sheet5.xml.rels><?xml version="1.0" encoding="UTF-8" standalone="yes"?>
<Relationships xmlns="http://schemas.openxmlformats.org/package/2006/relationships"><Relationship Id="rId8" Type="http://schemas.openxmlformats.org/officeDocument/2006/relationships/table" Target="../tables/table9.xml"/><Relationship Id="rId3" Type="http://schemas.openxmlformats.org/officeDocument/2006/relationships/table" Target="../tables/table4.xml"/><Relationship Id="rId7" Type="http://schemas.openxmlformats.org/officeDocument/2006/relationships/table" Target="../tables/table8.xml"/><Relationship Id="rId2" Type="http://schemas.openxmlformats.org/officeDocument/2006/relationships/table" Target="../tables/table3.xml"/><Relationship Id="rId1" Type="http://schemas.openxmlformats.org/officeDocument/2006/relationships/hyperlink" Target="http://www.co2emissiefactoren.be/" TargetMode="External"/><Relationship Id="rId6" Type="http://schemas.openxmlformats.org/officeDocument/2006/relationships/table" Target="../tables/table7.xml"/><Relationship Id="rId5" Type="http://schemas.openxmlformats.org/officeDocument/2006/relationships/table" Target="../tables/table6.xml"/><Relationship Id="rId10" Type="http://schemas.openxmlformats.org/officeDocument/2006/relationships/table" Target="../tables/table11.xml"/><Relationship Id="rId4" Type="http://schemas.openxmlformats.org/officeDocument/2006/relationships/table" Target="../tables/table5.xml"/><Relationship Id="rId9" Type="http://schemas.openxmlformats.org/officeDocument/2006/relationships/table" Target="../tables/table10.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A086CB-3C03-40C0-9957-80403A8C75B4}">
  <sheetPr>
    <tabColor rgb="FFEE0000"/>
  </sheetPr>
  <dimension ref="B2:U223"/>
  <sheetViews>
    <sheetView showGridLines="0" tabSelected="1" topLeftCell="A61" zoomScale="55" zoomScaleNormal="55" workbookViewId="0">
      <selection activeCell="C88" sqref="C88"/>
    </sheetView>
  </sheetViews>
  <sheetFormatPr defaultColWidth="8.77734375" defaultRowHeight="15.6"/>
  <cols>
    <col min="1" max="1" width="5.44140625" style="59" customWidth="1"/>
    <col min="2" max="2" width="47.77734375" style="58" customWidth="1"/>
    <col min="3" max="3" width="24.33203125" style="58" customWidth="1"/>
    <col min="4" max="4" width="28.44140625" style="58" customWidth="1"/>
    <col min="5" max="5" width="16.6640625" style="58" customWidth="1"/>
    <col min="6" max="6" width="2.109375" style="58" customWidth="1"/>
    <col min="7" max="7" width="15.33203125" style="58" customWidth="1"/>
    <col min="8" max="8" width="23.33203125" style="58" customWidth="1"/>
    <col min="9" max="9" width="19.21875" style="58" customWidth="1"/>
    <col min="10" max="10" width="2.109375" style="58" customWidth="1"/>
    <col min="11" max="11" width="37" style="58" customWidth="1"/>
    <col min="12" max="12" width="14.6640625" style="58" customWidth="1"/>
    <col min="13" max="13" width="2.6640625" style="58" customWidth="1"/>
    <col min="14" max="14" width="15.77734375" style="59" customWidth="1"/>
    <col min="15" max="15" width="38.88671875" style="59" customWidth="1"/>
    <col min="16" max="16384" width="8.77734375" style="59"/>
  </cols>
  <sheetData>
    <row r="2" spans="2:21" ht="60" customHeight="1">
      <c r="B2" s="56" t="s">
        <v>412</v>
      </c>
      <c r="C2" s="57"/>
      <c r="D2" s="57"/>
      <c r="E2" s="57"/>
      <c r="F2" s="57"/>
      <c r="G2" s="57"/>
      <c r="H2" s="57"/>
      <c r="I2" s="57"/>
      <c r="J2" s="57"/>
      <c r="K2" s="57"/>
      <c r="L2" s="57"/>
      <c r="M2" s="235"/>
      <c r="N2" s="238" t="s">
        <v>407</v>
      </c>
      <c r="O2" s="238"/>
      <c r="P2" s="235"/>
      <c r="Q2" s="235"/>
    </row>
    <row r="3" spans="2:21" ht="4.95" customHeight="1">
      <c r="M3" s="235"/>
      <c r="N3" s="238"/>
      <c r="O3" s="238"/>
      <c r="P3" s="235"/>
      <c r="Q3" s="235"/>
    </row>
    <row r="4" spans="2:21" ht="19.95" customHeight="1">
      <c r="B4" s="27" t="s">
        <v>380</v>
      </c>
      <c r="C4" s="14"/>
      <c r="D4" s="60"/>
      <c r="E4" s="60"/>
      <c r="F4" s="61"/>
      <c r="G4" s="256"/>
      <c r="H4" s="256"/>
      <c r="I4" s="256"/>
      <c r="J4" s="93"/>
      <c r="K4" s="255"/>
      <c r="L4" s="255"/>
      <c r="M4" s="235"/>
      <c r="N4" s="238"/>
      <c r="O4" s="238"/>
      <c r="P4" s="235"/>
      <c r="Q4" s="235"/>
    </row>
    <row r="5" spans="2:21" ht="19.95" customHeight="1">
      <c r="B5" s="27" t="s">
        <v>6</v>
      </c>
      <c r="C5" s="14"/>
      <c r="D5" s="60"/>
      <c r="E5" s="60"/>
      <c r="F5" s="61"/>
      <c r="G5" s="256"/>
      <c r="H5" s="256"/>
      <c r="I5" s="256"/>
      <c r="J5" s="93"/>
      <c r="K5" s="255"/>
      <c r="L5" s="255"/>
      <c r="M5" s="235"/>
      <c r="N5" s="238"/>
      <c r="O5" s="238"/>
      <c r="P5" s="235"/>
      <c r="Q5" s="235"/>
    </row>
    <row r="6" spans="2:21" ht="7.05" customHeight="1">
      <c r="B6" s="63"/>
      <c r="M6" s="235"/>
      <c r="N6" s="238"/>
      <c r="O6" s="238"/>
      <c r="P6" s="235"/>
      <c r="Q6" s="235"/>
    </row>
    <row r="7" spans="2:21" ht="18">
      <c r="B7" s="63" t="s">
        <v>415</v>
      </c>
      <c r="M7" s="235"/>
      <c r="N7" s="234"/>
      <c r="O7" s="234"/>
      <c r="P7" s="235"/>
      <c r="Q7" s="235"/>
    </row>
    <row r="8" spans="2:21" ht="18.45" customHeight="1">
      <c r="B8" s="63" t="s">
        <v>392</v>
      </c>
      <c r="C8" s="64"/>
      <c r="D8" s="64"/>
      <c r="E8" s="64"/>
      <c r="F8" s="64"/>
      <c r="G8" s="152"/>
      <c r="H8" s="64"/>
      <c r="I8" s="65"/>
      <c r="J8" s="65"/>
      <c r="K8" s="64"/>
      <c r="L8" s="65"/>
      <c r="M8" s="65"/>
      <c r="N8" s="154"/>
      <c r="O8" s="154"/>
    </row>
    <row r="9" spans="2:21" ht="18.600000000000001" thickBot="1">
      <c r="B9" s="63" t="s">
        <v>416</v>
      </c>
      <c r="C9" s="64"/>
      <c r="D9" s="64"/>
      <c r="E9" s="64"/>
      <c r="F9" s="64"/>
      <c r="G9" s="152"/>
      <c r="H9" s="64"/>
      <c r="I9" s="67"/>
      <c r="J9" s="65"/>
      <c r="K9" s="64"/>
      <c r="L9" s="67"/>
      <c r="M9" s="65"/>
      <c r="N9" s="154"/>
      <c r="O9" s="154"/>
    </row>
    <row r="10" spans="2:21" ht="23.4">
      <c r="B10" s="66"/>
      <c r="C10" s="64"/>
      <c r="D10" s="64"/>
      <c r="E10" s="64"/>
      <c r="F10" s="64"/>
      <c r="G10" s="152"/>
      <c r="H10" s="64"/>
      <c r="I10" s="160"/>
      <c r="J10" s="67"/>
      <c r="K10" s="153"/>
      <c r="L10" s="160"/>
      <c r="M10" s="67"/>
      <c r="N10" s="257" t="s">
        <v>73</v>
      </c>
      <c r="O10" s="258"/>
    </row>
    <row r="11" spans="2:21" ht="34.950000000000003" customHeight="1">
      <c r="B11" s="259" t="s">
        <v>7</v>
      </c>
      <c r="C11" s="259"/>
      <c r="D11" s="68" t="s">
        <v>360</v>
      </c>
      <c r="E11" s="69" t="s">
        <v>9</v>
      </c>
      <c r="F11" s="70"/>
      <c r="G11" s="62" t="s">
        <v>2</v>
      </c>
      <c r="H11" s="68"/>
      <c r="I11" s="68" t="s">
        <v>10</v>
      </c>
      <c r="J11" s="70"/>
      <c r="K11" s="62" t="s">
        <v>1</v>
      </c>
      <c r="L11" s="68" t="s">
        <v>10</v>
      </c>
      <c r="M11" s="71"/>
      <c r="N11" s="72" t="s">
        <v>222</v>
      </c>
      <c r="O11" s="73" t="s">
        <v>336</v>
      </c>
    </row>
    <row r="12" spans="2:21">
      <c r="I12" s="65"/>
      <c r="J12" s="65"/>
      <c r="N12" s="58"/>
    </row>
    <row r="13" spans="2:21" ht="16.05" customHeight="1">
      <c r="B13" s="242"/>
      <c r="C13" s="243"/>
      <c r="D13" s="74"/>
      <c r="E13" s="75"/>
      <c r="F13" s="76"/>
      <c r="G13" s="253"/>
      <c r="H13" s="254"/>
      <c r="I13" s="161" t="str">
        <f>IF(G13="REUSED element with minor modifications",1,
 IF(G13="REUSED with major modifications",2,
 IF(G13="Made with purchased RECYCLED MATERIALS",3,
 IF(G13="Made with 'sustainable' NEW MATERIALS ",4,
 IF(G13="Made with unsustainable NEW MATERIALS",5,"")))))</f>
        <v/>
      </c>
      <c r="J13" s="76"/>
      <c r="K13" s="74"/>
      <c r="L13" s="161" t="str">
        <f>IF(K13="REUSED or matertials RECYCLED immediately",1,
 IF(K13="Sold to be REUSED or RECYCLED by others",2,
 IF(K13="Sent to store for intended REUSE or RECYCLING",3,
 IF(K13="Disposed in waste recycling stream",4,
 IF(K13="Disposed as general waste",5,"")))))</f>
        <v/>
      </c>
      <c r="M13" s="76"/>
      <c r="N13" s="229"/>
      <c r="O13" s="89">
        <f>E13*N13</f>
        <v>0</v>
      </c>
    </row>
    <row r="14" spans="2:21" ht="16.05" customHeight="1">
      <c r="B14" s="242"/>
      <c r="C14" s="243"/>
      <c r="D14" s="74"/>
      <c r="E14" s="75"/>
      <c r="F14" s="76"/>
      <c r="G14" s="253"/>
      <c r="H14" s="254"/>
      <c r="I14" s="161" t="str">
        <f t="shared" ref="I14:I46" si="0">IF(G14="REUSED element with minor modifications",1,
 IF(G14="REUSED with major modifications",2,
 IF(G14="Made with purchased RECYCLED MATERIALS",3,
 IF(G14="Made with 'sustainable' NEW MATERIALS ",4,
 IF(G14="Made with unsustainable NEW MATERIALS",5,"")))))</f>
        <v/>
      </c>
      <c r="J14" s="76"/>
      <c r="K14" s="74"/>
      <c r="L14" s="161" t="str">
        <f t="shared" ref="L14:L46" si="1">IF(K14="REUSED or matertials RECYCLED immediately",1,
 IF(K14="Sold to be REUSED or RECYCLED by others",2,
 IF(K14="Sent to store for intended REUSE or RECYCLING",3,
 IF(K14="Disposed in waste recycling stream",4,
 IF(K14="Disposed as general waste",5,"")))))</f>
        <v/>
      </c>
      <c r="M14" s="76"/>
      <c r="N14" s="77"/>
      <c r="O14" s="89">
        <f>E14*N14</f>
        <v>0</v>
      </c>
    </row>
    <row r="15" spans="2:21" ht="16.05" customHeight="1">
      <c r="B15" s="242"/>
      <c r="C15" s="243"/>
      <c r="D15" s="74"/>
      <c r="E15" s="75"/>
      <c r="F15" s="76"/>
      <c r="G15" s="253"/>
      <c r="H15" s="254"/>
      <c r="I15" s="161" t="str">
        <f t="shared" si="0"/>
        <v/>
      </c>
      <c r="J15" s="76"/>
      <c r="K15" s="74"/>
      <c r="L15" s="161" t="str">
        <f t="shared" si="1"/>
        <v/>
      </c>
      <c r="M15" s="76"/>
      <c r="N15" s="77"/>
      <c r="O15" s="89">
        <f>E15*N15</f>
        <v>0</v>
      </c>
    </row>
    <row r="16" spans="2:21" ht="16.05" customHeight="1">
      <c r="B16" s="242"/>
      <c r="C16" s="243"/>
      <c r="D16" s="74"/>
      <c r="E16" s="75"/>
      <c r="F16" s="76"/>
      <c r="G16" s="253"/>
      <c r="H16" s="254"/>
      <c r="I16" s="161" t="str">
        <f t="shared" si="0"/>
        <v/>
      </c>
      <c r="J16" s="76"/>
      <c r="K16" s="74"/>
      <c r="L16" s="161" t="str">
        <f t="shared" si="1"/>
        <v/>
      </c>
      <c r="M16" s="76"/>
      <c r="N16" s="77"/>
      <c r="O16" s="89">
        <f>E16*N16</f>
        <v>0</v>
      </c>
      <c r="Q16" s="137"/>
      <c r="R16" s="137"/>
      <c r="S16" s="137"/>
      <c r="T16" s="137"/>
      <c r="U16" s="137"/>
    </row>
    <row r="17" spans="2:21" ht="16.05" customHeight="1">
      <c r="B17" s="242"/>
      <c r="C17" s="243"/>
      <c r="D17" s="74"/>
      <c r="E17" s="75"/>
      <c r="F17" s="76"/>
      <c r="G17" s="253"/>
      <c r="H17" s="254"/>
      <c r="I17" s="161" t="str">
        <f t="shared" si="0"/>
        <v/>
      </c>
      <c r="J17" s="76"/>
      <c r="K17" s="74"/>
      <c r="L17" s="161" t="str">
        <f t="shared" si="1"/>
        <v/>
      </c>
      <c r="M17" s="76"/>
      <c r="N17" s="77"/>
      <c r="O17" s="89">
        <f>E17*N17</f>
        <v>0</v>
      </c>
      <c r="Q17" s="137"/>
      <c r="R17" s="137"/>
      <c r="S17" s="137"/>
      <c r="T17" s="137"/>
      <c r="U17" s="137"/>
    </row>
    <row r="18" spans="2:21" ht="18">
      <c r="B18" s="157"/>
      <c r="C18" s="158"/>
      <c r="D18" s="74"/>
      <c r="E18" s="75"/>
      <c r="F18" s="76"/>
      <c r="G18" s="260"/>
      <c r="H18" s="261"/>
      <c r="I18" s="161" t="str">
        <f>IF(G18="REUSED element with minor modifications",1,
 IF(G18="REUSED with major modifications",2,
 IF(G18="Made with purchased RECYCLED MATERIALS",3,
 IF(G18="Made with 'sustainable' NEW MATERIALS ",4,
 IF(G18="Made with unsustainable NEW MATERIALS",5,"")))))</f>
        <v/>
      </c>
      <c r="J18" s="76"/>
      <c r="K18" s="74"/>
      <c r="L18" s="161" t="str">
        <f t="shared" si="1"/>
        <v/>
      </c>
      <c r="M18" s="76"/>
      <c r="N18" s="77"/>
      <c r="O18" s="89"/>
      <c r="Q18" s="137"/>
      <c r="R18" s="137"/>
      <c r="S18" s="137"/>
      <c r="T18" s="137"/>
      <c r="U18" s="137"/>
    </row>
    <row r="19" spans="2:21" ht="16.05" customHeight="1">
      <c r="B19" s="242"/>
      <c r="C19" s="243"/>
      <c r="D19" s="74"/>
      <c r="E19" s="75"/>
      <c r="F19" s="76"/>
      <c r="G19" s="253"/>
      <c r="H19" s="254"/>
      <c r="I19" s="161" t="str">
        <f t="shared" si="0"/>
        <v/>
      </c>
      <c r="J19" s="76"/>
      <c r="K19" s="74"/>
      <c r="L19" s="161" t="str">
        <f t="shared" si="1"/>
        <v/>
      </c>
      <c r="M19" s="76"/>
      <c r="N19" s="77"/>
      <c r="O19" s="89">
        <f t="shared" ref="O19:O25" si="2">E19*N19</f>
        <v>0</v>
      </c>
      <c r="Q19" s="137"/>
      <c r="R19" s="137"/>
      <c r="S19" s="137"/>
      <c r="T19" s="137"/>
      <c r="U19" s="137"/>
    </row>
    <row r="20" spans="2:21" ht="16.05" customHeight="1">
      <c r="B20" s="242"/>
      <c r="C20" s="243"/>
      <c r="D20" s="74"/>
      <c r="E20" s="75"/>
      <c r="F20" s="76"/>
      <c r="G20" s="253"/>
      <c r="H20" s="254"/>
      <c r="I20" s="161" t="str">
        <f t="shared" si="0"/>
        <v/>
      </c>
      <c r="J20" s="76"/>
      <c r="K20" s="74"/>
      <c r="L20" s="161" t="str">
        <f t="shared" si="1"/>
        <v/>
      </c>
      <c r="M20" s="76"/>
      <c r="N20" s="77"/>
      <c r="O20" s="89">
        <f t="shared" si="2"/>
        <v>0</v>
      </c>
      <c r="Q20" s="137"/>
      <c r="R20" s="137"/>
      <c r="S20" s="137"/>
      <c r="T20" s="137"/>
      <c r="U20" s="137"/>
    </row>
    <row r="21" spans="2:21" ht="16.05" customHeight="1">
      <c r="B21" s="242"/>
      <c r="C21" s="243"/>
      <c r="D21" s="74"/>
      <c r="E21" s="75"/>
      <c r="F21" s="76"/>
      <c r="G21" s="253"/>
      <c r="H21" s="254"/>
      <c r="I21" s="161" t="str">
        <f t="shared" si="0"/>
        <v/>
      </c>
      <c r="J21" s="76"/>
      <c r="K21" s="74"/>
      <c r="L21" s="161" t="str">
        <f t="shared" si="1"/>
        <v/>
      </c>
      <c r="M21" s="76"/>
      <c r="N21" s="77"/>
      <c r="O21" s="89">
        <f t="shared" si="2"/>
        <v>0</v>
      </c>
    </row>
    <row r="22" spans="2:21" ht="16.05" customHeight="1">
      <c r="B22" s="242"/>
      <c r="C22" s="243"/>
      <c r="D22" s="74"/>
      <c r="E22" s="75"/>
      <c r="F22" s="76"/>
      <c r="G22" s="253"/>
      <c r="H22" s="254"/>
      <c r="I22" s="161" t="str">
        <f t="shared" si="0"/>
        <v/>
      </c>
      <c r="J22" s="76"/>
      <c r="K22" s="74"/>
      <c r="L22" s="161" t="str">
        <f t="shared" si="1"/>
        <v/>
      </c>
      <c r="M22" s="76"/>
      <c r="N22" s="77"/>
      <c r="O22" s="89">
        <f t="shared" si="2"/>
        <v>0</v>
      </c>
    </row>
    <row r="23" spans="2:21" ht="16.05" customHeight="1">
      <c r="B23" s="242"/>
      <c r="C23" s="243"/>
      <c r="D23" s="74"/>
      <c r="E23" s="75"/>
      <c r="F23" s="76"/>
      <c r="G23" s="253"/>
      <c r="H23" s="254"/>
      <c r="I23" s="161" t="str">
        <f t="shared" si="0"/>
        <v/>
      </c>
      <c r="J23" s="76"/>
      <c r="K23" s="74"/>
      <c r="L23" s="161" t="str">
        <f t="shared" si="1"/>
        <v/>
      </c>
      <c r="M23" s="76"/>
      <c r="N23" s="77"/>
      <c r="O23" s="89">
        <f t="shared" si="2"/>
        <v>0</v>
      </c>
    </row>
    <row r="24" spans="2:21" ht="16.05" customHeight="1">
      <c r="B24" s="242"/>
      <c r="C24" s="243"/>
      <c r="D24" s="74"/>
      <c r="E24" s="75"/>
      <c r="F24" s="76"/>
      <c r="G24" s="253"/>
      <c r="H24" s="254"/>
      <c r="I24" s="161" t="str">
        <f t="shared" si="0"/>
        <v/>
      </c>
      <c r="J24" s="76"/>
      <c r="K24" s="74"/>
      <c r="L24" s="161" t="str">
        <f t="shared" si="1"/>
        <v/>
      </c>
      <c r="M24" s="76"/>
      <c r="N24" s="77"/>
      <c r="O24" s="89">
        <f t="shared" si="2"/>
        <v>0</v>
      </c>
    </row>
    <row r="25" spans="2:21" ht="16.05" customHeight="1">
      <c r="B25" s="242"/>
      <c r="C25" s="243"/>
      <c r="D25" s="74"/>
      <c r="E25" s="75"/>
      <c r="F25" s="76"/>
      <c r="G25" s="253"/>
      <c r="H25" s="254"/>
      <c r="I25" s="161" t="str">
        <f t="shared" si="0"/>
        <v/>
      </c>
      <c r="J25" s="76"/>
      <c r="K25" s="74"/>
      <c r="L25" s="161" t="str">
        <f t="shared" si="1"/>
        <v/>
      </c>
      <c r="M25" s="76"/>
      <c r="N25" s="77"/>
      <c r="O25" s="89">
        <f t="shared" si="2"/>
        <v>0</v>
      </c>
    </row>
    <row r="26" spans="2:21" ht="18">
      <c r="B26" s="157"/>
      <c r="C26" s="158"/>
      <c r="D26" s="74"/>
      <c r="E26" s="75"/>
      <c r="F26" s="76"/>
      <c r="G26" s="155"/>
      <c r="H26" s="156"/>
      <c r="I26" s="161" t="str">
        <f t="shared" si="0"/>
        <v/>
      </c>
      <c r="J26" s="76"/>
      <c r="K26" s="74"/>
      <c r="L26" s="161" t="str">
        <f t="shared" si="1"/>
        <v/>
      </c>
      <c r="M26" s="76"/>
      <c r="N26" s="77"/>
      <c r="O26" s="89"/>
      <c r="Q26" s="137"/>
      <c r="R26" s="137"/>
      <c r="S26" s="137"/>
      <c r="T26" s="137"/>
      <c r="U26" s="137"/>
    </row>
    <row r="27" spans="2:21" ht="16.05" customHeight="1">
      <c r="B27" s="242"/>
      <c r="C27" s="243"/>
      <c r="D27" s="74"/>
      <c r="E27" s="75"/>
      <c r="F27" s="76"/>
      <c r="G27" s="253"/>
      <c r="H27" s="254"/>
      <c r="I27" s="161" t="str">
        <f t="shared" si="0"/>
        <v/>
      </c>
      <c r="J27" s="76"/>
      <c r="K27" s="74"/>
      <c r="L27" s="161" t="str">
        <f t="shared" si="1"/>
        <v/>
      </c>
      <c r="M27" s="76"/>
      <c r="N27" s="77"/>
      <c r="O27" s="89">
        <f t="shared" ref="O27:O46" si="3">E27*N27</f>
        <v>0</v>
      </c>
      <c r="Q27" s="137"/>
      <c r="R27" s="137"/>
      <c r="S27" s="137"/>
      <c r="T27" s="137"/>
      <c r="U27" s="137"/>
    </row>
    <row r="28" spans="2:21" ht="16.05" customHeight="1">
      <c r="B28" s="242"/>
      <c r="C28" s="243"/>
      <c r="D28" s="74"/>
      <c r="E28" s="75"/>
      <c r="F28" s="76"/>
      <c r="G28" s="253"/>
      <c r="H28" s="254"/>
      <c r="I28" s="161" t="str">
        <f t="shared" si="0"/>
        <v/>
      </c>
      <c r="J28" s="76"/>
      <c r="K28" s="74"/>
      <c r="L28" s="161" t="str">
        <f t="shared" si="1"/>
        <v/>
      </c>
      <c r="M28" s="76"/>
      <c r="N28" s="77"/>
      <c r="O28" s="89">
        <f t="shared" si="3"/>
        <v>0</v>
      </c>
      <c r="Q28" s="137"/>
      <c r="R28" s="137"/>
      <c r="S28" s="137"/>
      <c r="T28" s="137"/>
      <c r="U28" s="137"/>
    </row>
    <row r="29" spans="2:21" ht="16.05" customHeight="1">
      <c r="B29" s="242"/>
      <c r="C29" s="243"/>
      <c r="D29" s="74"/>
      <c r="E29" s="75"/>
      <c r="F29" s="76"/>
      <c r="G29" s="253"/>
      <c r="H29" s="254"/>
      <c r="I29" s="161" t="str">
        <f t="shared" si="0"/>
        <v/>
      </c>
      <c r="J29" s="76"/>
      <c r="K29" s="74"/>
      <c r="L29" s="161" t="str">
        <f t="shared" si="1"/>
        <v/>
      </c>
      <c r="M29" s="76"/>
      <c r="N29" s="77"/>
      <c r="O29" s="89">
        <f t="shared" si="3"/>
        <v>0</v>
      </c>
    </row>
    <row r="30" spans="2:21" ht="16.05" customHeight="1">
      <c r="B30" s="242"/>
      <c r="C30" s="243"/>
      <c r="D30" s="74"/>
      <c r="E30" s="75"/>
      <c r="F30" s="76"/>
      <c r="G30" s="253"/>
      <c r="H30" s="254"/>
      <c r="I30" s="161" t="str">
        <f t="shared" si="0"/>
        <v/>
      </c>
      <c r="J30" s="76"/>
      <c r="K30" s="74"/>
      <c r="L30" s="161" t="str">
        <f t="shared" si="1"/>
        <v/>
      </c>
      <c r="M30" s="76"/>
      <c r="N30" s="77"/>
      <c r="O30" s="89">
        <f t="shared" si="3"/>
        <v>0</v>
      </c>
    </row>
    <row r="31" spans="2:21" ht="16.05" customHeight="1">
      <c r="B31" s="242"/>
      <c r="C31" s="243"/>
      <c r="D31" s="74"/>
      <c r="E31" s="75"/>
      <c r="F31" s="76"/>
      <c r="G31" s="253"/>
      <c r="H31" s="254"/>
      <c r="I31" s="161" t="str">
        <f t="shared" si="0"/>
        <v/>
      </c>
      <c r="J31" s="76"/>
      <c r="K31" s="74"/>
      <c r="L31" s="161" t="str">
        <f t="shared" si="1"/>
        <v/>
      </c>
      <c r="M31" s="76"/>
      <c r="N31" s="77"/>
      <c r="O31" s="89">
        <f t="shared" si="3"/>
        <v>0</v>
      </c>
    </row>
    <row r="32" spans="2:21" ht="16.05" customHeight="1">
      <c r="B32" s="242"/>
      <c r="C32" s="243"/>
      <c r="D32" s="74"/>
      <c r="E32" s="75"/>
      <c r="F32" s="76"/>
      <c r="G32" s="253"/>
      <c r="H32" s="254"/>
      <c r="I32" s="161" t="str">
        <f t="shared" si="0"/>
        <v/>
      </c>
      <c r="J32" s="76"/>
      <c r="K32" s="74"/>
      <c r="L32" s="161" t="str">
        <f t="shared" si="1"/>
        <v/>
      </c>
      <c r="M32" s="76"/>
      <c r="N32" s="77"/>
      <c r="O32" s="89">
        <f t="shared" si="3"/>
        <v>0</v>
      </c>
    </row>
    <row r="33" spans="2:21" ht="16.05" customHeight="1">
      <c r="B33" s="242"/>
      <c r="C33" s="243"/>
      <c r="D33" s="74"/>
      <c r="E33" s="75"/>
      <c r="F33" s="76"/>
      <c r="G33" s="253"/>
      <c r="H33" s="254"/>
      <c r="I33" s="161" t="str">
        <f t="shared" si="0"/>
        <v/>
      </c>
      <c r="J33" s="76"/>
      <c r="K33" s="74"/>
      <c r="L33" s="161" t="str">
        <f t="shared" si="1"/>
        <v/>
      </c>
      <c r="M33" s="76"/>
      <c r="N33" s="77"/>
      <c r="O33" s="89">
        <f t="shared" si="3"/>
        <v>0</v>
      </c>
    </row>
    <row r="34" spans="2:21" ht="16.05" customHeight="1">
      <c r="B34" s="242"/>
      <c r="C34" s="243"/>
      <c r="D34" s="74"/>
      <c r="E34" s="75"/>
      <c r="F34" s="76"/>
      <c r="G34" s="253"/>
      <c r="H34" s="254"/>
      <c r="I34" s="161" t="str">
        <f t="shared" si="0"/>
        <v/>
      </c>
      <c r="J34" s="76"/>
      <c r="K34" s="74"/>
      <c r="L34" s="161" t="str">
        <f t="shared" si="1"/>
        <v/>
      </c>
      <c r="M34" s="76"/>
      <c r="N34" s="77"/>
      <c r="O34" s="89">
        <f t="shared" si="3"/>
        <v>0</v>
      </c>
    </row>
    <row r="35" spans="2:21" ht="16.05" customHeight="1">
      <c r="B35" s="242"/>
      <c r="C35" s="243"/>
      <c r="D35" s="74"/>
      <c r="E35" s="75"/>
      <c r="F35" s="76"/>
      <c r="G35" s="253"/>
      <c r="H35" s="254"/>
      <c r="I35" s="161" t="str">
        <f t="shared" si="0"/>
        <v/>
      </c>
      <c r="J35" s="76"/>
      <c r="K35" s="74"/>
      <c r="L35" s="161" t="str">
        <f t="shared" si="1"/>
        <v/>
      </c>
      <c r="M35" s="76"/>
      <c r="N35" s="77"/>
      <c r="O35" s="89">
        <f t="shared" si="3"/>
        <v>0</v>
      </c>
      <c r="Q35" s="137"/>
      <c r="R35" s="137"/>
      <c r="S35" s="137"/>
      <c r="T35" s="137"/>
      <c r="U35" s="137"/>
    </row>
    <row r="36" spans="2:21" ht="16.05" customHeight="1">
      <c r="B36" s="242"/>
      <c r="C36" s="243"/>
      <c r="D36" s="74"/>
      <c r="E36" s="75"/>
      <c r="F36" s="76"/>
      <c r="G36" s="253"/>
      <c r="H36" s="254"/>
      <c r="I36" s="161" t="str">
        <f t="shared" si="0"/>
        <v/>
      </c>
      <c r="J36" s="76"/>
      <c r="K36" s="74"/>
      <c r="L36" s="161" t="str">
        <f t="shared" si="1"/>
        <v/>
      </c>
      <c r="M36" s="76"/>
      <c r="N36" s="77"/>
      <c r="O36" s="89">
        <f t="shared" si="3"/>
        <v>0</v>
      </c>
      <c r="Q36" s="137"/>
      <c r="R36" s="137"/>
      <c r="S36" s="137"/>
      <c r="T36" s="137"/>
      <c r="U36" s="137"/>
    </row>
    <row r="37" spans="2:21" ht="16.05" customHeight="1">
      <c r="B37" s="242"/>
      <c r="C37" s="243"/>
      <c r="D37" s="74"/>
      <c r="E37" s="75"/>
      <c r="F37" s="76"/>
      <c r="G37" s="253"/>
      <c r="H37" s="254"/>
      <c r="I37" s="161" t="str">
        <f t="shared" si="0"/>
        <v/>
      </c>
      <c r="J37" s="76"/>
      <c r="K37" s="74"/>
      <c r="L37" s="161" t="str">
        <f t="shared" si="1"/>
        <v/>
      </c>
      <c r="M37" s="76"/>
      <c r="N37" s="77"/>
      <c r="O37" s="89">
        <f t="shared" si="3"/>
        <v>0</v>
      </c>
      <c r="Q37" s="137"/>
      <c r="R37" s="137"/>
      <c r="S37" s="137"/>
      <c r="T37" s="137"/>
      <c r="U37" s="137"/>
    </row>
    <row r="38" spans="2:21" ht="16.05" customHeight="1">
      <c r="B38" s="242"/>
      <c r="C38" s="243"/>
      <c r="D38" s="74"/>
      <c r="E38" s="75"/>
      <c r="F38" s="76"/>
      <c r="G38" s="253"/>
      <c r="H38" s="254"/>
      <c r="I38" s="161" t="str">
        <f t="shared" si="0"/>
        <v/>
      </c>
      <c r="J38" s="76"/>
      <c r="K38" s="74"/>
      <c r="L38" s="161" t="str">
        <f t="shared" si="1"/>
        <v/>
      </c>
      <c r="M38" s="76"/>
      <c r="N38" s="77"/>
      <c r="O38" s="89">
        <f t="shared" si="3"/>
        <v>0</v>
      </c>
      <c r="Q38" s="137"/>
      <c r="R38" s="137"/>
      <c r="S38" s="137"/>
      <c r="T38" s="137"/>
      <c r="U38" s="137"/>
    </row>
    <row r="39" spans="2:21" ht="16.05" customHeight="1">
      <c r="B39" s="242"/>
      <c r="C39" s="243"/>
      <c r="D39" s="74"/>
      <c r="E39" s="75"/>
      <c r="F39" s="76"/>
      <c r="G39" s="253"/>
      <c r="H39" s="254"/>
      <c r="I39" s="161" t="str">
        <f t="shared" si="0"/>
        <v/>
      </c>
      <c r="J39" s="76"/>
      <c r="K39" s="74"/>
      <c r="L39" s="161" t="str">
        <f t="shared" si="1"/>
        <v/>
      </c>
      <c r="M39" s="76"/>
      <c r="N39" s="77"/>
      <c r="O39" s="89">
        <f t="shared" si="3"/>
        <v>0</v>
      </c>
    </row>
    <row r="40" spans="2:21" ht="16.05" customHeight="1">
      <c r="B40" s="242"/>
      <c r="C40" s="243"/>
      <c r="D40" s="74"/>
      <c r="E40" s="75"/>
      <c r="F40" s="76"/>
      <c r="G40" s="253"/>
      <c r="H40" s="254"/>
      <c r="I40" s="161" t="str">
        <f t="shared" si="0"/>
        <v/>
      </c>
      <c r="J40" s="76"/>
      <c r="K40" s="74"/>
      <c r="L40" s="161" t="str">
        <f t="shared" si="1"/>
        <v/>
      </c>
      <c r="M40" s="76"/>
      <c r="N40" s="77"/>
      <c r="O40" s="89">
        <f t="shared" si="3"/>
        <v>0</v>
      </c>
    </row>
    <row r="41" spans="2:21" ht="16.05" customHeight="1">
      <c r="B41" s="242"/>
      <c r="C41" s="243"/>
      <c r="D41" s="74"/>
      <c r="E41" s="75"/>
      <c r="F41" s="76"/>
      <c r="G41" s="253"/>
      <c r="H41" s="254"/>
      <c r="I41" s="161" t="str">
        <f t="shared" si="0"/>
        <v/>
      </c>
      <c r="J41" s="76"/>
      <c r="K41" s="74"/>
      <c r="L41" s="161" t="str">
        <f t="shared" si="1"/>
        <v/>
      </c>
      <c r="M41" s="76"/>
      <c r="N41" s="77"/>
      <c r="O41" s="89">
        <f t="shared" si="3"/>
        <v>0</v>
      </c>
    </row>
    <row r="42" spans="2:21" ht="16.05" customHeight="1">
      <c r="B42" s="242"/>
      <c r="C42" s="243"/>
      <c r="D42" s="74"/>
      <c r="E42" s="75"/>
      <c r="F42" s="76"/>
      <c r="G42" s="253"/>
      <c r="H42" s="254"/>
      <c r="I42" s="161" t="str">
        <f t="shared" si="0"/>
        <v/>
      </c>
      <c r="J42" s="76"/>
      <c r="K42" s="74"/>
      <c r="L42" s="161" t="str">
        <f t="shared" si="1"/>
        <v/>
      </c>
      <c r="M42" s="76"/>
      <c r="N42" s="77"/>
      <c r="O42" s="89">
        <f t="shared" si="3"/>
        <v>0</v>
      </c>
    </row>
    <row r="43" spans="2:21" ht="16.05" customHeight="1">
      <c r="B43" s="242"/>
      <c r="C43" s="243"/>
      <c r="D43" s="74"/>
      <c r="E43" s="75"/>
      <c r="F43" s="76"/>
      <c r="G43" s="253"/>
      <c r="H43" s="254"/>
      <c r="I43" s="161" t="str">
        <f t="shared" si="0"/>
        <v/>
      </c>
      <c r="J43" s="76"/>
      <c r="K43" s="74"/>
      <c r="L43" s="161" t="str">
        <f t="shared" si="1"/>
        <v/>
      </c>
      <c r="M43" s="76"/>
      <c r="N43" s="77"/>
      <c r="O43" s="89">
        <f t="shared" si="3"/>
        <v>0</v>
      </c>
    </row>
    <row r="44" spans="2:21" ht="16.05" customHeight="1">
      <c r="B44" s="242"/>
      <c r="C44" s="243"/>
      <c r="D44" s="74"/>
      <c r="E44" s="75"/>
      <c r="F44" s="76"/>
      <c r="G44" s="253"/>
      <c r="H44" s="254"/>
      <c r="I44" s="161" t="str">
        <f t="shared" si="0"/>
        <v/>
      </c>
      <c r="J44" s="76"/>
      <c r="K44" s="74"/>
      <c r="L44" s="161" t="str">
        <f t="shared" si="1"/>
        <v/>
      </c>
      <c r="M44" s="76"/>
      <c r="N44" s="77"/>
      <c r="O44" s="89">
        <f t="shared" si="3"/>
        <v>0</v>
      </c>
    </row>
    <row r="45" spans="2:21" ht="16.05" customHeight="1">
      <c r="B45" s="242"/>
      <c r="C45" s="243"/>
      <c r="D45" s="74"/>
      <c r="E45" s="75"/>
      <c r="F45" s="76"/>
      <c r="G45" s="253"/>
      <c r="H45" s="254"/>
      <c r="I45" s="161" t="str">
        <f t="shared" si="0"/>
        <v/>
      </c>
      <c r="J45" s="76"/>
      <c r="K45" s="74"/>
      <c r="L45" s="161" t="str">
        <f t="shared" si="1"/>
        <v/>
      </c>
      <c r="M45" s="76"/>
      <c r="N45" s="77"/>
      <c r="O45" s="89">
        <f t="shared" si="3"/>
        <v>0</v>
      </c>
    </row>
    <row r="46" spans="2:21" ht="16.05" customHeight="1">
      <c r="B46" s="242"/>
      <c r="C46" s="243"/>
      <c r="D46" s="74"/>
      <c r="E46" s="75"/>
      <c r="F46" s="76"/>
      <c r="G46" s="253"/>
      <c r="H46" s="254"/>
      <c r="I46" s="161" t="str">
        <f t="shared" si="0"/>
        <v/>
      </c>
      <c r="J46" s="76"/>
      <c r="K46" s="74"/>
      <c r="L46" s="161" t="str">
        <f t="shared" si="1"/>
        <v/>
      </c>
      <c r="M46" s="76"/>
      <c r="N46" s="77"/>
      <c r="O46" s="89">
        <f t="shared" si="3"/>
        <v>0</v>
      </c>
    </row>
    <row r="47" spans="2:21" ht="4.95" customHeight="1" thickBot="1">
      <c r="C47" s="78"/>
      <c r="E47" s="59"/>
      <c r="F47" s="59"/>
      <c r="G47" s="248"/>
      <c r="H47" s="248"/>
      <c r="I47" s="162"/>
      <c r="L47" s="65"/>
      <c r="N47" s="58"/>
    </row>
    <row r="48" spans="2:21" ht="63.6" customHeight="1" thickBot="1">
      <c r="B48" s="251" t="s">
        <v>3</v>
      </c>
      <c r="C48" s="251"/>
      <c r="D48" s="252"/>
      <c r="E48" s="90">
        <f>SUM(E13:E46)</f>
        <v>0</v>
      </c>
      <c r="F48" s="79"/>
      <c r="G48" s="245" t="s">
        <v>4</v>
      </c>
      <c r="H48" s="246"/>
      <c r="I48" s="163" t="str">
        <f>IFERROR(SUMIF(I13:I46,"&lt;4",$E13:$E46)/$E48,"n/a")</f>
        <v>n/a</v>
      </c>
      <c r="J48" s="79"/>
      <c r="K48" s="159" t="s">
        <v>5</v>
      </c>
      <c r="L48" s="163" t="str">
        <f>IFERROR(SUMIF(L13:L46,"&lt;4",$E13:$E46)/$E48,"n/a")</f>
        <v>n/a</v>
      </c>
      <c r="M48" s="80"/>
      <c r="N48" s="92" t="s">
        <v>189</v>
      </c>
      <c r="O48" s="91">
        <f>SUM(O13:O46)</f>
        <v>0</v>
      </c>
    </row>
    <row r="49" spans="2:13" ht="4.95" customHeight="1">
      <c r="B49" s="81"/>
      <c r="C49" s="59"/>
      <c r="D49" s="59"/>
      <c r="E49" s="59"/>
      <c r="F49" s="59"/>
      <c r="G49" s="59"/>
      <c r="H49" s="59"/>
      <c r="I49" s="59"/>
      <c r="J49" s="59"/>
      <c r="K49" s="59"/>
      <c r="L49" s="59"/>
      <c r="M49" s="59"/>
    </row>
    <row r="50" spans="2:13" ht="4.95" customHeight="1">
      <c r="B50" s="81"/>
      <c r="C50" s="59"/>
      <c r="D50" s="59"/>
      <c r="E50" s="59"/>
      <c r="F50" s="59"/>
      <c r="G50" s="59"/>
      <c r="H50" s="59"/>
      <c r="I50" s="59"/>
      <c r="J50" s="59"/>
      <c r="K50" s="59"/>
      <c r="L50" s="59"/>
      <c r="M50" s="59"/>
    </row>
    <row r="51" spans="2:13">
      <c r="G51" s="239" t="s">
        <v>417</v>
      </c>
      <c r="H51" s="240"/>
      <c r="I51" s="236">
        <v>0.5</v>
      </c>
      <c r="K51" s="237" t="s">
        <v>417</v>
      </c>
      <c r="L51" s="236">
        <v>0.65</v>
      </c>
      <c r="M51" s="59"/>
    </row>
    <row r="52" spans="2:13">
      <c r="G52" s="241" t="s">
        <v>418</v>
      </c>
      <c r="H52" s="241"/>
      <c r="I52" s="236">
        <v>0.6</v>
      </c>
      <c r="K52" s="237" t="s">
        <v>418</v>
      </c>
      <c r="L52" s="236">
        <v>0.7</v>
      </c>
      <c r="M52" s="59"/>
    </row>
    <row r="53" spans="2:13">
      <c r="G53" s="241" t="s">
        <v>419</v>
      </c>
      <c r="H53" s="241"/>
      <c r="I53" s="236">
        <v>0.75</v>
      </c>
      <c r="K53" s="237" t="s">
        <v>419</v>
      </c>
      <c r="L53" s="236">
        <v>0.8</v>
      </c>
      <c r="M53" s="59"/>
    </row>
    <row r="55" spans="2:13" s="58" customFormat="1" ht="23.4">
      <c r="B55" s="227" t="s">
        <v>19</v>
      </c>
      <c r="C55" s="228"/>
      <c r="D55" s="228"/>
      <c r="E55" s="228"/>
      <c r="F55" s="228"/>
      <c r="G55" s="228"/>
      <c r="H55" s="228"/>
    </row>
    <row r="56" spans="2:13" s="58" customFormat="1">
      <c r="B56" s="83"/>
      <c r="C56" s="83"/>
      <c r="D56" s="83"/>
      <c r="E56" s="83"/>
      <c r="F56" s="83"/>
      <c r="G56" s="83"/>
      <c r="H56" s="83"/>
    </row>
    <row r="57" spans="2:13" s="58" customFormat="1" ht="18">
      <c r="B57" s="164" t="s">
        <v>420</v>
      </c>
      <c r="C57" s="83"/>
      <c r="D57" s="83"/>
      <c r="E57" s="83"/>
      <c r="F57" s="83"/>
      <c r="G57" s="247"/>
      <c r="H57" s="247"/>
      <c r="K57" s="244"/>
      <c r="L57" s="244"/>
    </row>
    <row r="58" spans="2:13" s="58" customFormat="1" ht="18">
      <c r="B58" s="164" t="s">
        <v>421</v>
      </c>
      <c r="C58" s="83"/>
      <c r="D58" s="83"/>
      <c r="E58" s="83"/>
      <c r="F58" s="83"/>
      <c r="G58" s="165"/>
      <c r="H58" s="165"/>
      <c r="K58" s="244"/>
      <c r="L58" s="244"/>
    </row>
    <row r="59" spans="2:13" s="58" customFormat="1" ht="18">
      <c r="B59" s="164"/>
      <c r="C59" s="83"/>
      <c r="D59" s="83"/>
      <c r="E59" s="83"/>
      <c r="F59" s="83"/>
      <c r="G59" s="165"/>
      <c r="H59" s="165"/>
      <c r="K59" s="244"/>
      <c r="L59" s="244"/>
    </row>
    <row r="60" spans="2:13" s="58" customFormat="1" ht="18">
      <c r="B60" s="166" t="s">
        <v>396</v>
      </c>
      <c r="C60" s="83"/>
      <c r="D60" s="83"/>
      <c r="E60" s="83"/>
      <c r="F60" s="83"/>
      <c r="G60" s="165"/>
      <c r="H60" s="165"/>
      <c r="K60" s="244"/>
      <c r="L60" s="244"/>
    </row>
    <row r="61" spans="2:13" s="58" customFormat="1" ht="18">
      <c r="B61" s="164"/>
      <c r="C61" s="83"/>
      <c r="D61" s="83"/>
      <c r="E61" s="201" t="s">
        <v>406</v>
      </c>
      <c r="F61" s="83"/>
      <c r="G61" s="165"/>
      <c r="H61" s="165"/>
      <c r="K61" s="244"/>
      <c r="L61" s="244"/>
    </row>
    <row r="62" spans="2:13">
      <c r="B62" s="167" t="s">
        <v>27</v>
      </c>
      <c r="C62" s="168"/>
      <c r="D62" s="169" t="s">
        <v>28</v>
      </c>
      <c r="E62" s="170">
        <v>75</v>
      </c>
      <c r="F62" s="83"/>
      <c r="G62" s="83"/>
      <c r="H62" s="83"/>
      <c r="K62" s="244"/>
      <c r="L62" s="244"/>
    </row>
    <row r="63" spans="2:13">
      <c r="B63" s="171"/>
      <c r="C63" s="172"/>
      <c r="D63" s="173" t="s">
        <v>29</v>
      </c>
      <c r="E63" s="170">
        <v>50</v>
      </c>
      <c r="F63" s="83"/>
      <c r="G63" s="83"/>
      <c r="H63" s="83"/>
      <c r="K63" s="244"/>
      <c r="L63" s="244"/>
    </row>
    <row r="64" spans="2:13">
      <c r="B64" s="171"/>
      <c r="C64" s="172"/>
      <c r="D64" s="173" t="s">
        <v>30</v>
      </c>
      <c r="E64" s="170">
        <v>50</v>
      </c>
      <c r="F64" s="83"/>
      <c r="G64" s="83"/>
      <c r="H64" s="83"/>
      <c r="K64" s="244"/>
      <c r="L64" s="244"/>
    </row>
    <row r="65" spans="2:12">
      <c r="B65" s="171"/>
      <c r="C65" s="172"/>
      <c r="D65" s="173" t="s">
        <v>31</v>
      </c>
      <c r="E65" s="170">
        <v>25</v>
      </c>
      <c r="F65" s="83"/>
      <c r="G65" s="83"/>
      <c r="H65" s="83"/>
      <c r="K65" s="244"/>
      <c r="L65" s="244"/>
    </row>
    <row r="66" spans="2:12">
      <c r="B66" s="174"/>
      <c r="C66" s="175"/>
      <c r="D66" s="176" t="s">
        <v>32</v>
      </c>
      <c r="E66" s="170">
        <v>65</v>
      </c>
      <c r="F66" s="83"/>
      <c r="G66" s="83"/>
      <c r="H66" s="83"/>
      <c r="K66" s="244"/>
      <c r="L66" s="244"/>
    </row>
    <row r="67" spans="2:12">
      <c r="B67" s="177" t="s">
        <v>86</v>
      </c>
      <c r="C67" s="168"/>
      <c r="D67" s="169" t="s">
        <v>33</v>
      </c>
      <c r="E67" s="170">
        <v>90</v>
      </c>
      <c r="F67" s="83"/>
      <c r="G67" s="83"/>
      <c r="H67" s="83"/>
      <c r="K67" s="244"/>
      <c r="L67" s="244"/>
    </row>
    <row r="68" spans="2:12">
      <c r="B68" s="171"/>
      <c r="C68" s="172"/>
      <c r="D68" s="173" t="s">
        <v>34</v>
      </c>
      <c r="E68" s="170">
        <v>50</v>
      </c>
      <c r="F68" s="83"/>
      <c r="G68" s="83"/>
      <c r="H68" s="83"/>
      <c r="K68" s="244"/>
      <c r="L68" s="244"/>
    </row>
    <row r="69" spans="2:12">
      <c r="B69" s="171"/>
      <c r="C69" s="172"/>
      <c r="D69" s="173" t="s">
        <v>35</v>
      </c>
      <c r="E69" s="170">
        <v>75</v>
      </c>
      <c r="F69" s="83"/>
      <c r="G69" s="83"/>
      <c r="H69" s="83"/>
      <c r="K69" s="244"/>
      <c r="L69" s="244"/>
    </row>
    <row r="70" spans="2:12">
      <c r="B70" s="171"/>
      <c r="C70" s="172"/>
      <c r="D70" s="173" t="s">
        <v>36</v>
      </c>
      <c r="E70" s="170">
        <v>55</v>
      </c>
      <c r="F70" s="83"/>
      <c r="G70" s="83"/>
      <c r="H70" s="83"/>
      <c r="K70" s="244"/>
      <c r="L70" s="244"/>
    </row>
    <row r="71" spans="2:12">
      <c r="B71" s="171"/>
      <c r="C71" s="172"/>
      <c r="D71" s="173" t="s">
        <v>37</v>
      </c>
      <c r="E71" s="170">
        <v>50</v>
      </c>
      <c r="F71" s="83"/>
      <c r="G71" s="83"/>
      <c r="H71" s="83"/>
      <c r="K71" s="244"/>
      <c r="L71" s="244"/>
    </row>
    <row r="72" spans="2:12">
      <c r="B72" s="174"/>
      <c r="C72" s="175"/>
      <c r="D72" s="176" t="s">
        <v>38</v>
      </c>
      <c r="E72" s="170">
        <v>25</v>
      </c>
      <c r="F72" s="83"/>
      <c r="G72" s="83"/>
      <c r="H72" s="83"/>
      <c r="K72" s="244"/>
      <c r="L72" s="244"/>
    </row>
    <row r="73" spans="2:12">
      <c r="B73" s="167" t="s">
        <v>39</v>
      </c>
      <c r="C73" s="168"/>
      <c r="D73" s="169" t="s">
        <v>40</v>
      </c>
      <c r="E73" s="170">
        <v>130</v>
      </c>
      <c r="F73" s="83"/>
      <c r="G73" s="83"/>
      <c r="H73" s="83"/>
      <c r="K73" s="244"/>
      <c r="L73" s="244"/>
    </row>
    <row r="74" spans="2:12">
      <c r="B74" s="171"/>
      <c r="C74" s="172"/>
      <c r="D74" s="173" t="s">
        <v>41</v>
      </c>
      <c r="E74" s="170">
        <v>15</v>
      </c>
      <c r="F74" s="83"/>
      <c r="G74" s="83"/>
      <c r="H74" s="83"/>
      <c r="K74" s="244"/>
      <c r="L74" s="244"/>
    </row>
    <row r="75" spans="2:12">
      <c r="B75" s="171"/>
      <c r="C75" s="172"/>
      <c r="D75" s="173" t="s">
        <v>42</v>
      </c>
      <c r="E75" s="170">
        <v>75</v>
      </c>
      <c r="F75" s="83"/>
      <c r="G75" s="83"/>
      <c r="H75" s="83"/>
      <c r="K75" s="244"/>
      <c r="L75" s="244"/>
    </row>
    <row r="76" spans="2:12">
      <c r="B76" s="174"/>
      <c r="C76" s="175"/>
      <c r="D76" s="176" t="s">
        <v>43</v>
      </c>
      <c r="E76" s="170">
        <v>8</v>
      </c>
      <c r="F76" s="83"/>
      <c r="G76" s="83"/>
      <c r="H76" s="83"/>
      <c r="K76" s="244"/>
      <c r="L76" s="244"/>
    </row>
    <row r="77" spans="2:12">
      <c r="B77" s="167" t="s">
        <v>44</v>
      </c>
      <c r="C77" s="168"/>
      <c r="D77" s="169" t="s">
        <v>45</v>
      </c>
      <c r="E77" s="170">
        <v>130</v>
      </c>
      <c r="F77" s="83"/>
      <c r="G77" s="83"/>
      <c r="H77" s="83"/>
      <c r="K77" s="244"/>
      <c r="L77" s="244"/>
    </row>
    <row r="78" spans="2:12">
      <c r="B78" s="171"/>
      <c r="C78" s="172"/>
      <c r="D78" s="173" t="s">
        <v>50</v>
      </c>
      <c r="E78" s="170">
        <v>80</v>
      </c>
      <c r="F78" s="83"/>
      <c r="G78" s="83"/>
      <c r="H78" s="83"/>
      <c r="K78" s="244"/>
      <c r="L78" s="244"/>
    </row>
    <row r="79" spans="2:12">
      <c r="B79" s="171"/>
      <c r="C79" s="172"/>
      <c r="D79" s="173" t="s">
        <v>46</v>
      </c>
      <c r="E79" s="170">
        <v>80</v>
      </c>
      <c r="F79" s="83"/>
      <c r="G79" s="83"/>
      <c r="H79" s="83"/>
      <c r="K79" s="244"/>
      <c r="L79" s="244"/>
    </row>
    <row r="80" spans="2:12">
      <c r="B80" s="171"/>
      <c r="C80" s="172"/>
      <c r="D80" s="173" t="s">
        <v>47</v>
      </c>
      <c r="E80" s="170">
        <v>30</v>
      </c>
      <c r="F80" s="83"/>
      <c r="G80" s="83"/>
      <c r="H80" s="83"/>
      <c r="K80" s="244"/>
      <c r="L80" s="244"/>
    </row>
    <row r="81" spans="2:12">
      <c r="B81" s="171"/>
      <c r="C81" s="172"/>
      <c r="D81" s="178" t="s">
        <v>76</v>
      </c>
      <c r="E81" s="170">
        <v>14</v>
      </c>
      <c r="F81" s="83"/>
      <c r="G81" s="83"/>
      <c r="H81" s="83"/>
      <c r="K81" s="244"/>
      <c r="L81" s="244"/>
    </row>
    <row r="82" spans="2:12">
      <c r="B82" s="171"/>
      <c r="C82" s="172"/>
      <c r="D82" s="173" t="s">
        <v>48</v>
      </c>
      <c r="E82" s="170">
        <v>25</v>
      </c>
      <c r="F82" s="83"/>
      <c r="G82" s="83"/>
      <c r="H82" s="83"/>
      <c r="K82" s="244"/>
      <c r="L82" s="244"/>
    </row>
    <row r="83" spans="2:12">
      <c r="B83" s="174"/>
      <c r="C83" s="175"/>
      <c r="D83" s="176" t="s">
        <v>49</v>
      </c>
      <c r="E83" s="170">
        <v>10</v>
      </c>
      <c r="F83" s="83"/>
      <c r="G83" s="83"/>
      <c r="H83" s="83"/>
      <c r="K83" s="244"/>
      <c r="L83" s="244"/>
    </row>
    <row r="84" spans="2:12">
      <c r="B84" s="177" t="s">
        <v>82</v>
      </c>
      <c r="C84" s="168"/>
      <c r="D84" s="179" t="s">
        <v>78</v>
      </c>
      <c r="E84" s="170">
        <v>30</v>
      </c>
      <c r="F84" s="83"/>
      <c r="G84" s="83"/>
      <c r="H84" s="83"/>
      <c r="K84" s="244"/>
      <c r="L84" s="244"/>
    </row>
    <row r="85" spans="2:12">
      <c r="B85" s="171"/>
      <c r="C85" s="172"/>
      <c r="D85" s="178" t="s">
        <v>79</v>
      </c>
      <c r="E85" s="180">
        <v>20</v>
      </c>
      <c r="F85" s="83"/>
      <c r="G85" s="83"/>
      <c r="H85" s="83"/>
      <c r="K85" s="244"/>
      <c r="L85" s="244"/>
    </row>
    <row r="86" spans="2:12">
      <c r="B86" s="171"/>
      <c r="C86" s="172"/>
      <c r="D86" s="178" t="s">
        <v>85</v>
      </c>
      <c r="E86" s="180">
        <v>12</v>
      </c>
      <c r="F86" s="83"/>
      <c r="G86" s="83"/>
      <c r="H86" s="83"/>
      <c r="K86" s="244"/>
      <c r="L86" s="244"/>
    </row>
    <row r="87" spans="2:12">
      <c r="B87" s="171"/>
      <c r="C87" s="172"/>
      <c r="D87" s="178" t="s">
        <v>83</v>
      </c>
      <c r="E87" s="170">
        <v>48</v>
      </c>
      <c r="F87" s="83"/>
      <c r="G87" s="83"/>
      <c r="H87" s="83"/>
      <c r="K87" s="244"/>
      <c r="L87" s="244"/>
    </row>
    <row r="88" spans="2:12">
      <c r="B88" s="171"/>
      <c r="C88" s="172"/>
      <c r="D88" s="181" t="s">
        <v>84</v>
      </c>
      <c r="E88" s="180">
        <v>20</v>
      </c>
      <c r="F88" s="83"/>
      <c r="G88" s="83"/>
      <c r="H88" s="83"/>
      <c r="K88" s="244"/>
      <c r="L88" s="244"/>
    </row>
    <row r="89" spans="2:12">
      <c r="B89" s="171"/>
      <c r="C89" s="172"/>
      <c r="D89" s="178" t="s">
        <v>94</v>
      </c>
      <c r="E89" s="170">
        <v>15</v>
      </c>
      <c r="F89" s="83"/>
      <c r="G89" s="83"/>
      <c r="H89" s="83"/>
      <c r="K89" s="244"/>
      <c r="L89" s="244"/>
    </row>
    <row r="90" spans="2:12">
      <c r="B90" s="171"/>
      <c r="C90" s="172"/>
      <c r="D90" s="178" t="s">
        <v>93</v>
      </c>
      <c r="E90" s="170">
        <v>3</v>
      </c>
      <c r="F90" s="83"/>
      <c r="G90" s="83"/>
      <c r="H90" s="83"/>
      <c r="K90" s="244"/>
      <c r="L90" s="244"/>
    </row>
    <row r="91" spans="2:12">
      <c r="B91" s="171"/>
      <c r="C91" s="172"/>
      <c r="D91" s="182" t="s">
        <v>95</v>
      </c>
      <c r="E91" s="170">
        <v>50</v>
      </c>
      <c r="F91" s="83"/>
      <c r="G91" s="83"/>
      <c r="H91" s="83"/>
      <c r="K91" s="244"/>
      <c r="L91" s="244"/>
    </row>
    <row r="92" spans="2:12">
      <c r="B92" s="177" t="s">
        <v>88</v>
      </c>
      <c r="C92" s="168"/>
      <c r="D92" s="183" t="s">
        <v>90</v>
      </c>
      <c r="E92" s="170">
        <v>65</v>
      </c>
      <c r="F92" s="83"/>
      <c r="G92" s="83"/>
      <c r="H92" s="83"/>
      <c r="K92" s="244"/>
      <c r="L92" s="244"/>
    </row>
    <row r="93" spans="2:12">
      <c r="B93" s="184"/>
      <c r="C93" s="172"/>
      <c r="D93" s="185" t="s">
        <v>89</v>
      </c>
      <c r="E93" s="170">
        <v>50</v>
      </c>
      <c r="F93" s="83"/>
      <c r="G93" s="83"/>
      <c r="H93" s="83"/>
      <c r="K93" s="244"/>
      <c r="L93" s="244"/>
    </row>
    <row r="94" spans="2:12">
      <c r="B94" s="171"/>
      <c r="C94" s="172"/>
      <c r="D94" s="185" t="s">
        <v>91</v>
      </c>
      <c r="E94" s="170">
        <v>40</v>
      </c>
      <c r="F94" s="83"/>
      <c r="G94" s="83"/>
      <c r="H94" s="83"/>
      <c r="K94" s="244"/>
      <c r="L94" s="244"/>
    </row>
    <row r="95" spans="2:12">
      <c r="B95" s="171"/>
      <c r="C95" s="172"/>
      <c r="D95" s="185" t="s">
        <v>92</v>
      </c>
      <c r="E95" s="170">
        <v>20</v>
      </c>
      <c r="F95" s="83"/>
      <c r="G95" s="83"/>
      <c r="H95" s="83"/>
      <c r="K95" s="244"/>
      <c r="L95" s="244"/>
    </row>
    <row r="96" spans="2:12">
      <c r="B96" s="171"/>
      <c r="C96" s="172"/>
      <c r="D96" s="185" t="s">
        <v>96</v>
      </c>
      <c r="E96" s="170">
        <v>50</v>
      </c>
      <c r="F96" s="83"/>
      <c r="G96" s="83"/>
      <c r="H96" s="83"/>
      <c r="K96" s="244"/>
      <c r="L96" s="244"/>
    </row>
    <row r="97" spans="2:12">
      <c r="B97" s="171"/>
      <c r="C97" s="172"/>
      <c r="D97" s="186" t="s">
        <v>97</v>
      </c>
      <c r="E97" s="170">
        <v>30</v>
      </c>
      <c r="F97" s="83"/>
      <c r="G97" s="83"/>
      <c r="H97" s="83"/>
      <c r="K97" s="244"/>
      <c r="L97" s="244"/>
    </row>
    <row r="98" spans="2:12">
      <c r="B98" s="177" t="s">
        <v>77</v>
      </c>
      <c r="C98" s="168"/>
      <c r="D98" s="181" t="s">
        <v>80</v>
      </c>
      <c r="E98" s="180">
        <v>90</v>
      </c>
      <c r="F98" s="83"/>
      <c r="G98" s="83"/>
      <c r="H98" s="83"/>
      <c r="K98" s="244"/>
      <c r="L98" s="244"/>
    </row>
    <row r="99" spans="2:12">
      <c r="B99" s="171"/>
      <c r="C99" s="172"/>
      <c r="D99" s="181" t="s">
        <v>81</v>
      </c>
      <c r="E99" s="180">
        <v>65</v>
      </c>
      <c r="F99" s="83"/>
      <c r="G99" s="83"/>
      <c r="H99" s="83"/>
      <c r="K99" s="244"/>
      <c r="L99" s="244"/>
    </row>
    <row r="100" spans="2:12">
      <c r="B100" s="174"/>
      <c r="C100" s="175"/>
      <c r="D100" s="181" t="s">
        <v>87</v>
      </c>
      <c r="E100" s="180">
        <v>130</v>
      </c>
      <c r="F100" s="83"/>
      <c r="G100" s="83"/>
      <c r="H100" s="83"/>
      <c r="K100" s="244"/>
      <c r="L100" s="244"/>
    </row>
    <row r="101" spans="2:12">
      <c r="B101" s="171" t="s">
        <v>51</v>
      </c>
      <c r="C101" s="172"/>
      <c r="D101" s="187" t="s">
        <v>52</v>
      </c>
      <c r="E101" s="170">
        <v>15</v>
      </c>
      <c r="F101" s="83"/>
      <c r="G101" s="83"/>
      <c r="H101" s="83"/>
      <c r="K101" s="244"/>
      <c r="L101" s="244"/>
    </row>
    <row r="102" spans="2:12">
      <c r="B102" s="188"/>
      <c r="C102" s="172"/>
      <c r="D102" s="188" t="s">
        <v>53</v>
      </c>
      <c r="E102" s="170">
        <v>3</v>
      </c>
      <c r="F102" s="83"/>
      <c r="G102" s="83"/>
      <c r="H102" s="83"/>
      <c r="K102" s="244"/>
      <c r="L102" s="244"/>
    </row>
    <row r="103" spans="2:12">
      <c r="B103" s="188"/>
      <c r="C103" s="172"/>
      <c r="D103" s="188" t="s">
        <v>55</v>
      </c>
      <c r="E103" s="170">
        <v>12</v>
      </c>
      <c r="F103" s="83"/>
      <c r="G103" s="83"/>
      <c r="H103" s="83"/>
      <c r="K103" s="244"/>
      <c r="L103" s="244"/>
    </row>
    <row r="104" spans="2:12">
      <c r="B104" s="189"/>
      <c r="C104" s="175"/>
      <c r="D104" s="189" t="s">
        <v>54</v>
      </c>
      <c r="E104" s="170">
        <v>5</v>
      </c>
      <c r="F104" s="83"/>
      <c r="G104" s="83"/>
      <c r="H104" s="83"/>
      <c r="K104" s="244"/>
      <c r="L104" s="244"/>
    </row>
    <row r="105" spans="2:12">
      <c r="B105" s="83"/>
      <c r="C105" s="83"/>
      <c r="D105" s="83"/>
      <c r="E105" s="83"/>
      <c r="F105" s="83"/>
      <c r="G105" s="83"/>
      <c r="H105" s="83"/>
      <c r="K105" s="244"/>
      <c r="L105" s="244"/>
    </row>
    <row r="106" spans="2:12">
      <c r="B106" s="187" t="s">
        <v>56</v>
      </c>
      <c r="C106" s="190" t="s">
        <v>57</v>
      </c>
      <c r="D106" s="168"/>
      <c r="E106" s="170">
        <v>175</v>
      </c>
      <c r="F106" s="83"/>
      <c r="G106" s="83"/>
      <c r="H106" s="83"/>
      <c r="K106" s="244"/>
      <c r="L106" s="244"/>
    </row>
    <row r="107" spans="2:12">
      <c r="B107" s="189"/>
      <c r="C107" s="191" t="s">
        <v>177</v>
      </c>
      <c r="D107" s="192"/>
      <c r="E107" s="193">
        <v>135</v>
      </c>
      <c r="F107" s="83"/>
      <c r="G107" s="83"/>
      <c r="H107" s="83"/>
      <c r="K107" s="244"/>
      <c r="L107" s="244"/>
    </row>
    <row r="108" spans="2:12">
      <c r="B108" s="187" t="s">
        <v>58</v>
      </c>
      <c r="C108" s="190" t="s">
        <v>60</v>
      </c>
      <c r="D108" s="168"/>
      <c r="E108" s="170">
        <v>40</v>
      </c>
      <c r="F108" s="83"/>
      <c r="G108" s="83"/>
      <c r="H108" s="83"/>
      <c r="K108" s="244"/>
      <c r="L108" s="244"/>
    </row>
    <row r="109" spans="2:12">
      <c r="B109" s="189"/>
      <c r="C109" s="194" t="s">
        <v>61</v>
      </c>
      <c r="D109" s="175"/>
      <c r="E109" s="170">
        <v>25</v>
      </c>
      <c r="F109" s="83"/>
      <c r="G109" s="83"/>
      <c r="H109" s="83"/>
      <c r="K109" s="244"/>
      <c r="L109" s="244"/>
    </row>
    <row r="110" spans="2:12">
      <c r="B110" s="187" t="s">
        <v>59</v>
      </c>
      <c r="C110" s="195" t="s">
        <v>102</v>
      </c>
      <c r="D110" s="168"/>
      <c r="E110" s="170">
        <v>75</v>
      </c>
      <c r="F110" s="83"/>
      <c r="G110" s="83"/>
      <c r="H110" s="83"/>
      <c r="K110" s="244"/>
      <c r="L110" s="244"/>
    </row>
    <row r="111" spans="2:12">
      <c r="B111" s="189"/>
      <c r="C111" s="196" t="s">
        <v>103</v>
      </c>
      <c r="D111" s="175"/>
      <c r="E111" s="170">
        <v>20</v>
      </c>
      <c r="F111" s="83"/>
      <c r="G111" s="83"/>
      <c r="H111" s="83"/>
      <c r="K111" s="244"/>
      <c r="L111" s="244"/>
    </row>
    <row r="112" spans="2:12">
      <c r="B112" s="197" t="s">
        <v>98</v>
      </c>
      <c r="C112" s="198" t="s">
        <v>104</v>
      </c>
      <c r="D112" s="199"/>
      <c r="E112" s="170">
        <v>1.5</v>
      </c>
      <c r="F112" s="83"/>
      <c r="G112" s="83"/>
      <c r="H112" s="83"/>
      <c r="K112" s="244"/>
      <c r="L112" s="244"/>
    </row>
    <row r="113" spans="2:12">
      <c r="B113" s="200" t="s">
        <v>77</v>
      </c>
      <c r="C113" s="195" t="s">
        <v>99</v>
      </c>
      <c r="D113" s="168"/>
      <c r="E113" s="170">
        <v>40</v>
      </c>
      <c r="F113" s="83"/>
      <c r="G113" s="83"/>
      <c r="H113" s="83"/>
      <c r="K113" s="244"/>
      <c r="L113" s="244"/>
    </row>
    <row r="114" spans="2:12">
      <c r="B114" s="188"/>
      <c r="C114" s="181" t="s">
        <v>100</v>
      </c>
      <c r="D114" s="172"/>
      <c r="E114" s="170">
        <v>30</v>
      </c>
      <c r="F114" s="83"/>
      <c r="G114" s="83"/>
      <c r="H114" s="83"/>
      <c r="K114" s="244"/>
      <c r="L114" s="244"/>
    </row>
    <row r="115" spans="2:12">
      <c r="B115" s="189"/>
      <c r="C115" s="196" t="s">
        <v>101</v>
      </c>
      <c r="D115" s="175"/>
      <c r="E115" s="170">
        <v>30</v>
      </c>
      <c r="F115" s="83"/>
      <c r="G115" s="83"/>
      <c r="H115" s="83"/>
      <c r="K115" s="244"/>
      <c r="L115" s="244"/>
    </row>
    <row r="116" spans="2:12">
      <c r="B116" s="83"/>
      <c r="C116" s="181"/>
      <c r="D116" s="83"/>
      <c r="E116" s="85"/>
      <c r="F116" s="83"/>
      <c r="G116" s="83"/>
      <c r="H116" s="83"/>
      <c r="K116" s="244"/>
      <c r="L116" s="244"/>
    </row>
    <row r="117" spans="2:12">
      <c r="B117" s="166" t="s">
        <v>397</v>
      </c>
      <c r="C117" s="181"/>
      <c r="D117" s="83"/>
      <c r="E117" s="85"/>
      <c r="F117" s="83"/>
      <c r="G117" s="83"/>
      <c r="H117" s="83"/>
      <c r="K117" s="244"/>
      <c r="L117" s="244"/>
    </row>
    <row r="118" spans="2:12">
      <c r="B118" s="83"/>
      <c r="C118" s="181"/>
      <c r="D118" s="83"/>
      <c r="E118" s="201" t="s">
        <v>406</v>
      </c>
      <c r="F118" s="83"/>
      <c r="G118" s="202" t="s">
        <v>334</v>
      </c>
      <c r="H118" s="83"/>
      <c r="K118" s="244"/>
      <c r="L118" s="244"/>
    </row>
    <row r="119" spans="2:12">
      <c r="B119" s="203" t="s">
        <v>399</v>
      </c>
      <c r="C119" s="204" t="s">
        <v>398</v>
      </c>
      <c r="D119" s="168"/>
      <c r="E119" s="170">
        <v>5</v>
      </c>
      <c r="F119" s="83"/>
      <c r="G119" s="229">
        <v>22.31</v>
      </c>
      <c r="H119" s="83"/>
      <c r="K119" s="244"/>
      <c r="L119" s="244"/>
    </row>
    <row r="120" spans="2:12">
      <c r="B120" s="203" t="s">
        <v>400</v>
      </c>
      <c r="C120" s="204" t="s">
        <v>398</v>
      </c>
      <c r="D120" s="168"/>
      <c r="E120" s="170">
        <v>4</v>
      </c>
      <c r="F120" s="83"/>
      <c r="G120" s="229">
        <v>22.31</v>
      </c>
      <c r="H120" s="83"/>
      <c r="K120" s="244"/>
      <c r="L120" s="244"/>
    </row>
    <row r="121" spans="2:12">
      <c r="B121" s="203" t="s">
        <v>401</v>
      </c>
      <c r="C121" s="204" t="s">
        <v>402</v>
      </c>
      <c r="D121" s="168"/>
      <c r="E121" s="170">
        <v>3</v>
      </c>
      <c r="F121" s="83"/>
      <c r="G121" s="229">
        <v>22.31</v>
      </c>
      <c r="H121" s="83"/>
      <c r="K121" s="244"/>
      <c r="L121" s="244"/>
    </row>
    <row r="122" spans="2:12">
      <c r="B122" s="205" t="s">
        <v>403</v>
      </c>
      <c r="C122" s="206" t="s">
        <v>404</v>
      </c>
      <c r="D122" s="199"/>
      <c r="E122" s="170">
        <v>0.5</v>
      </c>
      <c r="F122" s="83"/>
      <c r="G122" s="229">
        <v>22.31</v>
      </c>
      <c r="H122" s="83"/>
      <c r="K122" s="244"/>
      <c r="L122" s="244"/>
    </row>
    <row r="123" spans="2:12">
      <c r="B123" s="205" t="s">
        <v>405</v>
      </c>
      <c r="C123" s="198"/>
      <c r="D123" s="199"/>
      <c r="E123" s="170">
        <v>1</v>
      </c>
      <c r="F123" s="83"/>
      <c r="G123" s="229">
        <v>22.31</v>
      </c>
      <c r="H123" s="83"/>
      <c r="K123" s="244"/>
      <c r="L123" s="244"/>
    </row>
    <row r="124" spans="2:12">
      <c r="B124" s="83"/>
      <c r="C124" s="181"/>
      <c r="D124" s="83"/>
      <c r="E124" s="85"/>
      <c r="F124" s="83"/>
      <c r="G124" s="83"/>
      <c r="H124" s="83"/>
      <c r="K124" s="244"/>
      <c r="L124" s="244"/>
    </row>
    <row r="125" spans="2:12">
      <c r="B125" s="83"/>
      <c r="C125" s="181"/>
      <c r="D125" s="83"/>
      <c r="E125" s="85"/>
      <c r="F125" s="83"/>
      <c r="G125" s="83"/>
      <c r="H125" s="83"/>
      <c r="K125" s="244"/>
      <c r="L125" s="244"/>
    </row>
    <row r="126" spans="2:12" s="58" customFormat="1">
      <c r="B126" s="166" t="s">
        <v>20</v>
      </c>
      <c r="C126" s="83"/>
      <c r="D126" s="83"/>
      <c r="E126" s="83"/>
      <c r="F126" s="83"/>
      <c r="G126" s="250"/>
      <c r="H126" s="250"/>
      <c r="K126" s="244"/>
      <c r="L126" s="244"/>
    </row>
    <row r="127" spans="2:12" s="58" customFormat="1">
      <c r="B127" s="83"/>
      <c r="C127" s="201" t="s">
        <v>21</v>
      </c>
      <c r="D127" s="201" t="s">
        <v>22</v>
      </c>
      <c r="E127" s="201" t="s">
        <v>12</v>
      </c>
      <c r="F127" s="83"/>
      <c r="G127" s="202" t="s">
        <v>334</v>
      </c>
      <c r="H127" s="83"/>
    </row>
    <row r="128" spans="2:12" s="58" customFormat="1">
      <c r="B128" s="207" t="s">
        <v>69</v>
      </c>
      <c r="C128" s="231"/>
      <c r="D128" s="208">
        <v>17</v>
      </c>
      <c r="E128" s="209">
        <f t="shared" ref="E128:E141" si="4">D128*C128</f>
        <v>0</v>
      </c>
      <c r="F128" s="83"/>
      <c r="G128" s="229">
        <f>'Emission factors and lists'!$E$2</f>
        <v>0.85599999999999998</v>
      </c>
      <c r="H128" s="83"/>
    </row>
    <row r="129" spans="2:12" s="58" customFormat="1">
      <c r="B129" s="207" t="s">
        <v>70</v>
      </c>
      <c r="C129" s="231"/>
      <c r="D129" s="208">
        <v>23</v>
      </c>
      <c r="E129" s="209">
        <f t="shared" si="4"/>
        <v>0</v>
      </c>
      <c r="F129" s="83"/>
      <c r="G129" s="229">
        <f>'Emission factors and lists'!$E$2</f>
        <v>0.85599999999999998</v>
      </c>
      <c r="H129" s="83"/>
    </row>
    <row r="130" spans="2:12" s="58" customFormat="1">
      <c r="B130" s="207" t="s">
        <v>71</v>
      </c>
      <c r="C130" s="231"/>
      <c r="D130" s="208">
        <v>29.5</v>
      </c>
      <c r="E130" s="209">
        <f t="shared" si="4"/>
        <v>0</v>
      </c>
      <c r="F130" s="83"/>
      <c r="G130" s="229">
        <f>'Emission factors and lists'!$E$2</f>
        <v>0.85599999999999998</v>
      </c>
      <c r="H130" s="83"/>
    </row>
    <row r="131" spans="2:12" s="58" customFormat="1">
      <c r="B131" s="207" t="s">
        <v>67</v>
      </c>
      <c r="C131" s="231"/>
      <c r="D131" s="208">
        <v>41.4</v>
      </c>
      <c r="E131" s="209">
        <f t="shared" si="4"/>
        <v>0</v>
      </c>
      <c r="F131" s="83"/>
      <c r="G131" s="229">
        <f>'Emission factors and lists'!$E$2</f>
        <v>0.85599999999999998</v>
      </c>
      <c r="H131" s="83"/>
      <c r="K131" s="244"/>
      <c r="L131" s="244"/>
    </row>
    <row r="132" spans="2:12" s="58" customFormat="1">
      <c r="B132" s="207" t="s">
        <v>68</v>
      </c>
      <c r="C132" s="231"/>
      <c r="D132" s="208">
        <v>57.5</v>
      </c>
      <c r="E132" s="209">
        <f t="shared" si="4"/>
        <v>0</v>
      </c>
      <c r="F132" s="83"/>
      <c r="G132" s="229">
        <f>'Emission factors and lists'!$E$2</f>
        <v>0.85599999999999998</v>
      </c>
      <c r="H132" s="83"/>
      <c r="K132" s="244"/>
      <c r="L132" s="244"/>
    </row>
    <row r="133" spans="2:12" s="58" customFormat="1">
      <c r="B133" s="207" t="s">
        <v>62</v>
      </c>
      <c r="C133" s="231"/>
      <c r="D133" s="208">
        <v>8.33</v>
      </c>
      <c r="E133" s="209">
        <f t="shared" si="4"/>
        <v>0</v>
      </c>
      <c r="F133" s="83"/>
      <c r="G133" s="229">
        <f>'Emission factors and lists'!$E$3</f>
        <v>0.68200000000000005</v>
      </c>
      <c r="H133" s="83"/>
      <c r="I133" s="96"/>
    </row>
    <row r="134" spans="2:12" s="58" customFormat="1">
      <c r="B134" s="207" t="s">
        <v>63</v>
      </c>
      <c r="C134" s="231"/>
      <c r="D134" s="208">
        <v>12.5</v>
      </c>
      <c r="E134" s="209">
        <f t="shared" si="4"/>
        <v>0</v>
      </c>
      <c r="F134" s="83"/>
      <c r="G134" s="229">
        <f>'Emission factors and lists'!$E$3</f>
        <v>0.68200000000000005</v>
      </c>
      <c r="H134" s="83"/>
    </row>
    <row r="135" spans="2:12" s="58" customFormat="1">
      <c r="B135" s="210" t="s">
        <v>134</v>
      </c>
      <c r="C135" s="231"/>
      <c r="D135" s="208">
        <v>18.75</v>
      </c>
      <c r="E135" s="209">
        <f t="shared" si="4"/>
        <v>0</v>
      </c>
      <c r="F135" s="83"/>
      <c r="G135" s="229">
        <f>'Emission factors and lists'!$E$3</f>
        <v>0.68200000000000005</v>
      </c>
      <c r="H135" s="83"/>
    </row>
    <row r="136" spans="2:12" s="58" customFormat="1">
      <c r="B136" s="207" t="s">
        <v>64</v>
      </c>
      <c r="C136" s="231"/>
      <c r="D136" s="208">
        <v>25</v>
      </c>
      <c r="E136" s="209">
        <f t="shared" si="4"/>
        <v>0</v>
      </c>
      <c r="F136" s="83"/>
      <c r="G136" s="229">
        <f>'Emission factors and lists'!$E$3</f>
        <v>0.68200000000000005</v>
      </c>
      <c r="H136" s="83"/>
    </row>
    <row r="137" spans="2:12" s="58" customFormat="1">
      <c r="B137" s="207" t="s">
        <v>65</v>
      </c>
      <c r="C137" s="231"/>
      <c r="D137" s="208">
        <v>37.5</v>
      </c>
      <c r="E137" s="209">
        <f t="shared" si="4"/>
        <v>0</v>
      </c>
      <c r="F137" s="83"/>
      <c r="G137" s="229">
        <f>'Emission factors and lists'!$E$3</f>
        <v>0.68200000000000005</v>
      </c>
      <c r="H137" s="83"/>
    </row>
    <row r="138" spans="2:12" s="58" customFormat="1">
      <c r="B138" s="210" t="s">
        <v>135</v>
      </c>
      <c r="C138" s="231"/>
      <c r="D138" s="208">
        <v>52.1</v>
      </c>
      <c r="E138" s="209">
        <f t="shared" si="4"/>
        <v>0</v>
      </c>
      <c r="F138" s="83"/>
      <c r="G138" s="229">
        <f>'Emission factors and lists'!$E$3</f>
        <v>0.68200000000000005</v>
      </c>
      <c r="H138" s="83"/>
    </row>
    <row r="139" spans="2:12" s="58" customFormat="1">
      <c r="B139" s="210" t="s">
        <v>137</v>
      </c>
      <c r="C139" s="231"/>
      <c r="D139" s="208">
        <v>18.75</v>
      </c>
      <c r="E139" s="209">
        <f t="shared" si="4"/>
        <v>0</v>
      </c>
      <c r="F139" s="83"/>
      <c r="G139" s="229">
        <f>'Emission factors and lists'!$E$3</f>
        <v>0.68200000000000005</v>
      </c>
      <c r="H139" s="83"/>
    </row>
    <row r="140" spans="2:12" s="58" customFormat="1">
      <c r="B140" s="210" t="s">
        <v>138</v>
      </c>
      <c r="C140" s="231"/>
      <c r="D140" s="208">
        <v>58.6</v>
      </c>
      <c r="E140" s="209">
        <f t="shared" si="4"/>
        <v>0</v>
      </c>
      <c r="F140" s="83"/>
      <c r="G140" s="229">
        <f>'Emission factors and lists'!$E$3</f>
        <v>0.68200000000000005</v>
      </c>
      <c r="H140" s="83"/>
    </row>
    <row r="141" spans="2:12" s="58" customFormat="1">
      <c r="B141" s="210" t="s">
        <v>136</v>
      </c>
      <c r="C141" s="231"/>
      <c r="D141" s="208">
        <v>81.400000000000006</v>
      </c>
      <c r="E141" s="209">
        <f t="shared" si="4"/>
        <v>0</v>
      </c>
      <c r="F141" s="83"/>
      <c r="G141" s="229">
        <f>'Emission factors and lists'!$E$3</f>
        <v>0.68200000000000005</v>
      </c>
      <c r="H141" s="83"/>
    </row>
    <row r="142" spans="2:12" s="58" customFormat="1">
      <c r="B142" s="207" t="s">
        <v>66</v>
      </c>
      <c r="C142" s="231"/>
      <c r="D142" s="208">
        <v>26.8</v>
      </c>
      <c r="E142" s="209">
        <f>D142*C142</f>
        <v>0</v>
      </c>
      <c r="F142" s="83"/>
      <c r="G142" s="229">
        <f>'Emission factors and lists'!E4</f>
        <v>0.21940000000000001</v>
      </c>
      <c r="H142" s="83"/>
    </row>
    <row r="143" spans="2:12" s="58" customFormat="1">
      <c r="B143" s="181" t="s">
        <v>139</v>
      </c>
      <c r="C143" s="231"/>
      <c r="D143" s="85">
        <v>7.1</v>
      </c>
      <c r="E143" s="209">
        <f t="shared" ref="E143:E147" si="5">D143*C143</f>
        <v>0</v>
      </c>
      <c r="F143" s="83"/>
      <c r="G143" s="229">
        <f>'Emission factors and lists'!$E$5</f>
        <v>0.68200000000000005</v>
      </c>
      <c r="H143" s="83"/>
    </row>
    <row r="144" spans="2:12" s="58" customFormat="1">
      <c r="B144" s="181" t="s">
        <v>140</v>
      </c>
      <c r="C144" s="231"/>
      <c r="D144" s="85">
        <v>10.7</v>
      </c>
      <c r="E144" s="209">
        <f t="shared" si="5"/>
        <v>0</v>
      </c>
      <c r="F144" s="83"/>
      <c r="G144" s="229">
        <f>'Emission factors and lists'!$E$5</f>
        <v>0.68200000000000005</v>
      </c>
      <c r="H144" s="83"/>
    </row>
    <row r="145" spans="2:9" s="58" customFormat="1">
      <c r="B145" s="181" t="s">
        <v>141</v>
      </c>
      <c r="C145" s="231"/>
      <c r="D145" s="211">
        <v>14</v>
      </c>
      <c r="E145" s="209">
        <f t="shared" si="5"/>
        <v>0</v>
      </c>
      <c r="F145" s="83"/>
      <c r="G145" s="229">
        <f>'Emission factors and lists'!$E$5</f>
        <v>0.68200000000000005</v>
      </c>
      <c r="H145" s="83"/>
    </row>
    <row r="146" spans="2:9" s="58" customFormat="1">
      <c r="B146" s="181" t="s">
        <v>142</v>
      </c>
      <c r="C146" s="231"/>
      <c r="D146" s="85">
        <v>21.4</v>
      </c>
      <c r="E146" s="209">
        <f t="shared" si="5"/>
        <v>0</v>
      </c>
      <c r="F146" s="83"/>
      <c r="G146" s="229">
        <f>'Emission factors and lists'!$E$5</f>
        <v>0.68200000000000005</v>
      </c>
      <c r="H146" s="83"/>
    </row>
    <row r="147" spans="2:9" s="58" customFormat="1">
      <c r="B147" s="181" t="s">
        <v>143</v>
      </c>
      <c r="C147" s="231"/>
      <c r="D147" s="211">
        <v>26.8</v>
      </c>
      <c r="E147" s="209">
        <f t="shared" si="5"/>
        <v>0</v>
      </c>
      <c r="F147" s="83"/>
      <c r="G147" s="229">
        <f>'Emission factors and lists'!$E$5</f>
        <v>0.68200000000000005</v>
      </c>
      <c r="H147" s="83"/>
    </row>
    <row r="148" spans="2:9" s="58" customFormat="1">
      <c r="B148" s="83"/>
      <c r="C148" s="232"/>
      <c r="D148" s="83"/>
      <c r="E148" s="83"/>
      <c r="F148" s="83"/>
      <c r="G148" s="83"/>
      <c r="H148" s="83"/>
    </row>
    <row r="149" spans="2:9" s="58" customFormat="1">
      <c r="B149" s="83"/>
      <c r="C149" s="87"/>
      <c r="D149" s="83"/>
      <c r="E149" s="83"/>
      <c r="F149" s="83"/>
      <c r="G149" s="83"/>
      <c r="H149" s="83"/>
    </row>
    <row r="150" spans="2:9" s="58" customFormat="1">
      <c r="B150" s="166" t="s">
        <v>25</v>
      </c>
      <c r="C150" s="201" t="s">
        <v>13</v>
      </c>
      <c r="D150" s="201" t="s">
        <v>14</v>
      </c>
      <c r="E150" s="201" t="s">
        <v>12</v>
      </c>
      <c r="F150" s="83"/>
      <c r="G150" s="212" t="s">
        <v>334</v>
      </c>
      <c r="H150" s="83"/>
    </row>
    <row r="151" spans="2:9" s="58" customFormat="1">
      <c r="B151" s="83" t="s">
        <v>15</v>
      </c>
      <c r="C151" s="231"/>
      <c r="D151" s="85">
        <v>400</v>
      </c>
      <c r="E151" s="209">
        <f>D151*C151</f>
        <v>0</v>
      </c>
      <c r="F151" s="83"/>
      <c r="G151" s="229">
        <f>'Emission factors and lists'!E6</f>
        <v>0.24099999999999999</v>
      </c>
      <c r="H151" s="83"/>
      <c r="I151" s="67"/>
    </row>
    <row r="152" spans="2:9" s="58" customFormat="1">
      <c r="B152" s="83" t="s">
        <v>16</v>
      </c>
      <c r="C152" s="231"/>
      <c r="D152" s="85">
        <v>400</v>
      </c>
      <c r="E152" s="209">
        <f>D152*C152</f>
        <v>0</v>
      </c>
      <c r="F152" s="83"/>
      <c r="G152" s="229">
        <f>'Emission factors and lists'!E7</f>
        <v>0.26300000000000001</v>
      </c>
      <c r="H152" s="83"/>
      <c r="I152" s="67"/>
    </row>
    <row r="153" spans="2:9" s="58" customFormat="1">
      <c r="B153" s="83" t="s">
        <v>17</v>
      </c>
      <c r="C153" s="232"/>
      <c r="D153" s="85">
        <v>675</v>
      </c>
      <c r="E153" s="209">
        <f>D153*C153</f>
        <v>0</v>
      </c>
      <c r="F153" s="83"/>
      <c r="G153" s="229">
        <f>'Emission factors and lists'!E8</f>
        <v>0.28399999999999997</v>
      </c>
      <c r="H153" s="83"/>
      <c r="I153" s="67"/>
    </row>
    <row r="154" spans="2:9" s="58" customFormat="1">
      <c r="B154" s="83" t="s">
        <v>18</v>
      </c>
      <c r="C154" s="231"/>
      <c r="D154" s="85">
        <v>675</v>
      </c>
      <c r="E154" s="209">
        <f>D154*C154</f>
        <v>0</v>
      </c>
      <c r="F154" s="83"/>
      <c r="G154" s="229">
        <f>'Emission factors and lists'!E9</f>
        <v>0.30599999999999999</v>
      </c>
      <c r="H154" s="83"/>
      <c r="I154" s="67"/>
    </row>
    <row r="155" spans="2:9" s="58" customFormat="1">
      <c r="B155" s="83"/>
      <c r="C155" s="87"/>
      <c r="D155" s="83"/>
      <c r="E155" s="83"/>
      <c r="F155" s="83"/>
      <c r="G155" s="213"/>
      <c r="H155" s="83"/>
    </row>
    <row r="156" spans="2:9" s="58" customFormat="1">
      <c r="B156" s="166" t="s">
        <v>23</v>
      </c>
      <c r="C156" s="87"/>
      <c r="D156" s="83"/>
      <c r="E156" s="83"/>
      <c r="F156" s="83"/>
      <c r="G156" s="83"/>
      <c r="H156" s="83"/>
    </row>
    <row r="157" spans="2:9" s="58" customFormat="1">
      <c r="B157" s="166"/>
      <c r="C157" s="214" t="s">
        <v>105</v>
      </c>
      <c r="D157" s="201" t="s">
        <v>26</v>
      </c>
      <c r="E157" s="201" t="s">
        <v>12</v>
      </c>
      <c r="F157" s="83"/>
      <c r="G157" s="212" t="s">
        <v>334</v>
      </c>
      <c r="H157" s="83"/>
    </row>
    <row r="158" spans="2:9" s="58" customFormat="1">
      <c r="B158" s="215" t="s">
        <v>112</v>
      </c>
      <c r="C158" s="232"/>
      <c r="D158" s="216">
        <v>4.1500000000000004</v>
      </c>
      <c r="E158" s="209">
        <f>C158*D158</f>
        <v>0</v>
      </c>
      <c r="F158" s="83"/>
      <c r="G158" s="229">
        <f>'Emission factors and lists'!$E$10</f>
        <v>2.38</v>
      </c>
      <c r="H158" s="83"/>
    </row>
    <row r="159" spans="2:9" s="58" customFormat="1">
      <c r="B159" s="215" t="s">
        <v>113</v>
      </c>
      <c r="C159" s="232"/>
      <c r="D159" s="216">
        <v>5.31</v>
      </c>
      <c r="E159" s="209">
        <f t="shared" ref="E159:E179" si="6">C159*D159</f>
        <v>0</v>
      </c>
      <c r="F159" s="83"/>
      <c r="G159" s="229">
        <f>'Emission factors and lists'!$E$10</f>
        <v>2.38</v>
      </c>
      <c r="H159" s="83"/>
    </row>
    <row r="160" spans="2:9" s="58" customFormat="1">
      <c r="B160" s="215" t="s">
        <v>114</v>
      </c>
      <c r="C160" s="232"/>
      <c r="D160" s="216">
        <v>6.83</v>
      </c>
      <c r="E160" s="209">
        <f t="shared" si="6"/>
        <v>0</v>
      </c>
      <c r="F160" s="83"/>
      <c r="G160" s="229">
        <f>'Emission factors and lists'!$E$10</f>
        <v>2.38</v>
      </c>
      <c r="H160" s="83"/>
    </row>
    <row r="161" spans="2:8" s="58" customFormat="1">
      <c r="B161" s="215" t="s">
        <v>115</v>
      </c>
      <c r="C161" s="232"/>
      <c r="D161" s="216">
        <v>10.92</v>
      </c>
      <c r="E161" s="209">
        <f t="shared" si="6"/>
        <v>0</v>
      </c>
      <c r="F161" s="83"/>
      <c r="G161" s="229">
        <f>'Emission factors and lists'!$E$10</f>
        <v>2.38</v>
      </c>
      <c r="H161" s="83"/>
    </row>
    <row r="162" spans="2:8" s="58" customFormat="1">
      <c r="B162" s="215" t="s">
        <v>116</v>
      </c>
      <c r="C162" s="232"/>
      <c r="D162" s="216">
        <v>23.25</v>
      </c>
      <c r="E162" s="209">
        <f t="shared" si="6"/>
        <v>0</v>
      </c>
      <c r="F162" s="83"/>
      <c r="G162" s="229">
        <f>'Emission factors and lists'!$E$10</f>
        <v>2.38</v>
      </c>
      <c r="H162" s="83"/>
    </row>
    <row r="163" spans="2:8" s="58" customFormat="1">
      <c r="B163" s="215" t="s">
        <v>117</v>
      </c>
      <c r="C163" s="232"/>
      <c r="D163" s="216">
        <v>13.85</v>
      </c>
      <c r="E163" s="209">
        <f t="shared" si="6"/>
        <v>0</v>
      </c>
      <c r="F163" s="83"/>
      <c r="G163" s="229">
        <f>'Emission factors and lists'!$E$10</f>
        <v>2.38</v>
      </c>
      <c r="H163" s="83"/>
    </row>
    <row r="164" spans="2:8" s="58" customFormat="1">
      <c r="B164" s="215" t="s">
        <v>118</v>
      </c>
      <c r="C164" s="232"/>
      <c r="D164" s="216">
        <v>26.23</v>
      </c>
      <c r="E164" s="209">
        <f t="shared" si="6"/>
        <v>0</v>
      </c>
      <c r="F164" s="83"/>
      <c r="G164" s="229">
        <f>'Emission factors and lists'!$E$10</f>
        <v>2.38</v>
      </c>
      <c r="H164" s="83"/>
    </row>
    <row r="165" spans="2:8" s="58" customFormat="1">
      <c r="B165" s="215" t="s">
        <v>119</v>
      </c>
      <c r="C165" s="232"/>
      <c r="D165" s="216">
        <v>5.45</v>
      </c>
      <c r="E165" s="209">
        <f t="shared" si="6"/>
        <v>0</v>
      </c>
      <c r="F165" s="83"/>
      <c r="G165" s="229">
        <f>'Emission factors and lists'!$E$10</f>
        <v>2.38</v>
      </c>
      <c r="H165" s="83"/>
    </row>
    <row r="166" spans="2:8" s="58" customFormat="1">
      <c r="B166" s="215" t="s">
        <v>120</v>
      </c>
      <c r="C166" s="232"/>
      <c r="D166" s="217">
        <v>8.24</v>
      </c>
      <c r="E166" s="209">
        <f t="shared" si="6"/>
        <v>0</v>
      </c>
      <c r="F166" s="83"/>
      <c r="G166" s="229">
        <f>'Emission factors and lists'!$E$10</f>
        <v>2.38</v>
      </c>
      <c r="H166" s="83"/>
    </row>
    <row r="167" spans="2:8" s="58" customFormat="1">
      <c r="B167" s="215" t="s">
        <v>121</v>
      </c>
      <c r="C167" s="232"/>
      <c r="D167" s="217">
        <v>10.49</v>
      </c>
      <c r="E167" s="209">
        <f t="shared" si="6"/>
        <v>0</v>
      </c>
      <c r="F167" s="83"/>
      <c r="G167" s="229">
        <f>'Emission factors and lists'!$E$10</f>
        <v>2.38</v>
      </c>
      <c r="H167" s="83"/>
    </row>
    <row r="168" spans="2:8" s="58" customFormat="1">
      <c r="B168" s="215" t="s">
        <v>122</v>
      </c>
      <c r="C168" s="232"/>
      <c r="D168" s="217">
        <v>13.91</v>
      </c>
      <c r="E168" s="209">
        <f t="shared" si="6"/>
        <v>0</v>
      </c>
      <c r="F168" s="83"/>
      <c r="G168" s="229">
        <f>'Emission factors and lists'!$E$10</f>
        <v>2.38</v>
      </c>
      <c r="H168" s="83"/>
    </row>
    <row r="169" spans="2:8" s="58" customFormat="1">
      <c r="B169" s="215" t="s">
        <v>123</v>
      </c>
      <c r="C169" s="232"/>
      <c r="D169" s="217">
        <v>11.59</v>
      </c>
      <c r="E169" s="209">
        <f t="shared" si="6"/>
        <v>0</v>
      </c>
      <c r="F169" s="83"/>
      <c r="G169" s="229">
        <f>'Emission factors and lists'!$E$10</f>
        <v>2.38</v>
      </c>
      <c r="H169" s="83"/>
    </row>
    <row r="170" spans="2:8" s="58" customFormat="1">
      <c r="B170" s="215" t="s">
        <v>124</v>
      </c>
      <c r="C170" s="232"/>
      <c r="D170" s="217">
        <v>21.35</v>
      </c>
      <c r="E170" s="209">
        <f t="shared" si="6"/>
        <v>0</v>
      </c>
      <c r="F170" s="83"/>
      <c r="G170" s="229">
        <f>'Emission factors and lists'!$E$10</f>
        <v>2.38</v>
      </c>
      <c r="H170" s="83"/>
    </row>
    <row r="171" spans="2:8" s="58" customFormat="1">
      <c r="B171" s="215" t="s">
        <v>125</v>
      </c>
      <c r="C171" s="232"/>
      <c r="D171" s="217">
        <v>7.17</v>
      </c>
      <c r="E171" s="209">
        <f t="shared" si="6"/>
        <v>0</v>
      </c>
      <c r="F171" s="83"/>
      <c r="G171" s="229">
        <f>'Emission factors and lists'!$E$10</f>
        <v>2.38</v>
      </c>
      <c r="H171" s="83"/>
    </row>
    <row r="172" spans="2:8" s="58" customFormat="1">
      <c r="B172" s="215" t="s">
        <v>126</v>
      </c>
      <c r="C172" s="232"/>
      <c r="D172" s="217">
        <v>11.39</v>
      </c>
      <c r="E172" s="209">
        <f t="shared" si="6"/>
        <v>0</v>
      </c>
      <c r="F172" s="83"/>
      <c r="G172" s="229">
        <f>'Emission factors and lists'!$E$10</f>
        <v>2.38</v>
      </c>
      <c r="H172" s="83"/>
    </row>
    <row r="173" spans="2:8" s="58" customFormat="1">
      <c r="B173" s="215" t="s">
        <v>127</v>
      </c>
      <c r="C173" s="232"/>
      <c r="D173" s="217">
        <v>15.49</v>
      </c>
      <c r="E173" s="209">
        <f t="shared" si="6"/>
        <v>0</v>
      </c>
      <c r="F173" s="83"/>
      <c r="G173" s="229">
        <f>'Emission factors and lists'!$E$10</f>
        <v>2.38</v>
      </c>
      <c r="H173" s="83"/>
    </row>
    <row r="174" spans="2:8" s="58" customFormat="1">
      <c r="B174" s="215" t="s">
        <v>128</v>
      </c>
      <c r="C174" s="232"/>
      <c r="D174" s="217">
        <v>29.25</v>
      </c>
      <c r="E174" s="209">
        <f t="shared" si="6"/>
        <v>0</v>
      </c>
      <c r="F174" s="83"/>
      <c r="G174" s="229">
        <f>'Emission factors and lists'!$E$10</f>
        <v>2.38</v>
      </c>
      <c r="H174" s="83"/>
    </row>
    <row r="175" spans="2:8" s="58" customFormat="1">
      <c r="B175" s="215" t="s">
        <v>129</v>
      </c>
      <c r="C175" s="232"/>
      <c r="D175" s="217">
        <v>10.050000000000001</v>
      </c>
      <c r="E175" s="209">
        <f t="shared" si="6"/>
        <v>0</v>
      </c>
      <c r="F175" s="83"/>
      <c r="G175" s="229">
        <f>'Emission factors and lists'!$E$10</f>
        <v>2.38</v>
      </c>
      <c r="H175" s="83"/>
    </row>
    <row r="176" spans="2:8" s="58" customFormat="1">
      <c r="B176" s="215" t="s">
        <v>130</v>
      </c>
      <c r="C176" s="232"/>
      <c r="D176" s="217">
        <v>15.1</v>
      </c>
      <c r="E176" s="209">
        <f t="shared" si="6"/>
        <v>0</v>
      </c>
      <c r="F176" s="83"/>
      <c r="G176" s="229">
        <f>'Emission factors and lists'!$E$10</f>
        <v>2.38</v>
      </c>
      <c r="H176" s="83"/>
    </row>
    <row r="177" spans="2:10" s="58" customFormat="1">
      <c r="B177" s="215" t="s">
        <v>131</v>
      </c>
      <c r="C177" s="232"/>
      <c r="D177" s="217">
        <v>55.3</v>
      </c>
      <c r="E177" s="209">
        <f t="shared" si="6"/>
        <v>0</v>
      </c>
      <c r="F177" s="83"/>
      <c r="G177" s="229">
        <f>'Emission factors and lists'!$E$10</f>
        <v>2.38</v>
      </c>
      <c r="H177" s="83"/>
    </row>
    <row r="178" spans="2:10" s="58" customFormat="1">
      <c r="B178" s="215" t="s">
        <v>132</v>
      </c>
      <c r="C178" s="232"/>
      <c r="D178" s="217">
        <v>6.59</v>
      </c>
      <c r="E178" s="209">
        <f t="shared" si="6"/>
        <v>0</v>
      </c>
      <c r="F178" s="83"/>
      <c r="G178" s="229">
        <f>'Emission factors and lists'!$E$10</f>
        <v>2.38</v>
      </c>
      <c r="H178" s="83"/>
    </row>
    <row r="179" spans="2:10" s="58" customFormat="1">
      <c r="B179" s="215" t="s">
        <v>133</v>
      </c>
      <c r="C179" s="232"/>
      <c r="D179" s="217">
        <v>30.17</v>
      </c>
      <c r="E179" s="209">
        <f t="shared" si="6"/>
        <v>0</v>
      </c>
      <c r="F179" s="83"/>
      <c r="G179" s="229">
        <f>'Emission factors and lists'!$E$10</f>
        <v>2.38</v>
      </c>
      <c r="H179" s="83"/>
    </row>
    <row r="180" spans="2:10" s="58" customFormat="1">
      <c r="B180" s="83"/>
      <c r="C180" s="87"/>
      <c r="D180" s="218" t="s">
        <v>12</v>
      </c>
      <c r="E180" s="219">
        <f>SUM(E158:E179)</f>
        <v>0</v>
      </c>
      <c r="F180" s="83"/>
      <c r="G180" s="229">
        <f>'Emission factors and lists'!$E$10</f>
        <v>2.38</v>
      </c>
      <c r="H180" s="83"/>
    </row>
    <row r="181" spans="2:10" s="58" customFormat="1">
      <c r="B181" s="83"/>
      <c r="C181" s="87"/>
      <c r="D181" s="83"/>
      <c r="E181" s="83"/>
      <c r="F181" s="83"/>
      <c r="G181" s="213"/>
      <c r="H181" s="83"/>
    </row>
    <row r="182" spans="2:10" s="58" customFormat="1">
      <c r="B182" s="166" t="s">
        <v>24</v>
      </c>
      <c r="C182" s="87"/>
      <c r="D182" s="83"/>
      <c r="E182" s="83"/>
      <c r="F182" s="83"/>
      <c r="G182" s="249"/>
      <c r="H182" s="249"/>
    </row>
    <row r="183" spans="2:10" s="58" customFormat="1">
      <c r="B183" s="166"/>
      <c r="C183" s="214" t="s">
        <v>105</v>
      </c>
      <c r="D183" s="201" t="s">
        <v>26</v>
      </c>
      <c r="E183" s="201" t="s">
        <v>12</v>
      </c>
      <c r="F183" s="83"/>
      <c r="G183" s="212" t="s">
        <v>334</v>
      </c>
      <c r="H183" s="87"/>
    </row>
    <row r="184" spans="2:10">
      <c r="B184" s="181" t="s">
        <v>109</v>
      </c>
      <c r="C184" s="232"/>
      <c r="D184" s="85">
        <v>1.2</v>
      </c>
      <c r="E184" s="220">
        <f t="shared" ref="E184:E186" si="7">C184*D184</f>
        <v>0</v>
      </c>
      <c r="F184" s="83"/>
      <c r="G184" s="229">
        <f>'Emission factors and lists'!$E$11</f>
        <v>6.67</v>
      </c>
      <c r="H184" s="87"/>
      <c r="J184" s="86"/>
    </row>
    <row r="185" spans="2:10">
      <c r="B185" s="181" t="s">
        <v>110</v>
      </c>
      <c r="C185" s="232"/>
      <c r="D185" s="85">
        <v>0.8</v>
      </c>
      <c r="E185" s="220">
        <f t="shared" si="7"/>
        <v>0</v>
      </c>
      <c r="F185" s="83"/>
      <c r="G185" s="229">
        <f>'Emission factors and lists'!$E$11</f>
        <v>6.67</v>
      </c>
      <c r="H185" s="87"/>
    </row>
    <row r="186" spans="2:10">
      <c r="B186" s="181" t="s">
        <v>107</v>
      </c>
      <c r="C186" s="232"/>
      <c r="D186" s="85">
        <v>0.87</v>
      </c>
      <c r="E186" s="220">
        <f t="shared" si="7"/>
        <v>0</v>
      </c>
      <c r="F186" s="83"/>
      <c r="G186" s="229">
        <f>'Emission factors and lists'!$E$11</f>
        <v>6.67</v>
      </c>
      <c r="H186" s="87"/>
    </row>
    <row r="187" spans="2:10">
      <c r="B187" s="181" t="s">
        <v>106</v>
      </c>
      <c r="C187" s="232"/>
      <c r="D187" s="85">
        <v>0.67</v>
      </c>
      <c r="E187" s="220">
        <f>C187*D187</f>
        <v>0</v>
      </c>
      <c r="F187" s="83"/>
      <c r="G187" s="229">
        <f>'Emission factors and lists'!$E$11</f>
        <v>6.67</v>
      </c>
      <c r="H187" s="87"/>
    </row>
    <row r="188" spans="2:10">
      <c r="B188" s="181" t="s">
        <v>108</v>
      </c>
      <c r="C188" s="232"/>
      <c r="D188" s="85">
        <v>0.42</v>
      </c>
      <c r="E188" s="220">
        <f t="shared" ref="E188:E191" si="8">C188*D188</f>
        <v>0</v>
      </c>
      <c r="F188" s="83"/>
      <c r="G188" s="229">
        <f>'Emission factors and lists'!$E$11</f>
        <v>6.67</v>
      </c>
      <c r="H188" s="87"/>
    </row>
    <row r="189" spans="2:10">
      <c r="B189" s="181" t="s">
        <v>111</v>
      </c>
      <c r="C189" s="232"/>
      <c r="D189" s="221">
        <v>0.29499999999999998</v>
      </c>
      <c r="E189" s="220">
        <f t="shared" si="8"/>
        <v>0</v>
      </c>
      <c r="F189" s="83"/>
      <c r="G189" s="229">
        <f>'Emission factors and lists'!$E$11</f>
        <v>6.67</v>
      </c>
      <c r="H189" s="87"/>
    </row>
    <row r="190" spans="2:10">
      <c r="B190" s="215" t="s">
        <v>166</v>
      </c>
      <c r="C190" s="232"/>
      <c r="D190" s="222">
        <v>1.73</v>
      </c>
      <c r="E190" s="220">
        <f t="shared" si="8"/>
        <v>0</v>
      </c>
      <c r="F190" s="83"/>
      <c r="G190" s="229">
        <f>'Emission factors and lists'!$E$11</f>
        <v>6.67</v>
      </c>
      <c r="H190" s="87"/>
    </row>
    <row r="191" spans="2:10">
      <c r="B191" s="215" t="s">
        <v>162</v>
      </c>
      <c r="C191" s="232"/>
      <c r="D191" s="222">
        <v>2.63</v>
      </c>
      <c r="E191" s="220">
        <f t="shared" si="8"/>
        <v>0</v>
      </c>
      <c r="F191" s="83"/>
      <c r="G191" s="229">
        <f>'Emission factors and lists'!$E$11</f>
        <v>6.67</v>
      </c>
      <c r="H191" s="87"/>
    </row>
    <row r="192" spans="2:10">
      <c r="B192" s="215" t="s">
        <v>163</v>
      </c>
      <c r="C192" s="232"/>
      <c r="D192" s="222">
        <v>0.92</v>
      </c>
      <c r="E192" s="220">
        <f t="shared" ref="E192:E194" si="9">C192*D192</f>
        <v>0</v>
      </c>
      <c r="F192" s="83"/>
      <c r="G192" s="229">
        <f>'Emission factors and lists'!$E$11</f>
        <v>6.67</v>
      </c>
      <c r="H192" s="87"/>
    </row>
    <row r="193" spans="2:8">
      <c r="B193" s="215" t="s">
        <v>164</v>
      </c>
      <c r="C193" s="232"/>
      <c r="D193" s="222">
        <v>0.33</v>
      </c>
      <c r="E193" s="220">
        <f t="shared" si="9"/>
        <v>0</v>
      </c>
      <c r="F193" s="83"/>
      <c r="G193" s="229">
        <f>'Emission factors and lists'!$E$11</f>
        <v>6.67</v>
      </c>
      <c r="H193" s="87"/>
    </row>
    <row r="194" spans="2:8">
      <c r="B194" s="215" t="s">
        <v>165</v>
      </c>
      <c r="C194" s="232"/>
      <c r="D194" s="222">
        <v>0.44</v>
      </c>
      <c r="E194" s="220">
        <f t="shared" si="9"/>
        <v>0</v>
      </c>
      <c r="F194" s="83"/>
      <c r="G194" s="229">
        <f>'Emission factors and lists'!$E$11</f>
        <v>6.67</v>
      </c>
      <c r="H194" s="87"/>
    </row>
    <row r="195" spans="2:8">
      <c r="B195" s="83"/>
      <c r="C195" s="87"/>
      <c r="D195" s="218" t="s">
        <v>12</v>
      </c>
      <c r="E195" s="219">
        <f>SUM(E184:E194)</f>
        <v>0</v>
      </c>
      <c r="F195" s="83"/>
      <c r="G195" s="229">
        <f>'Emission factors and lists'!$E$11</f>
        <v>6.67</v>
      </c>
      <c r="H195" s="87"/>
    </row>
    <row r="196" spans="2:8">
      <c r="B196" s="83"/>
      <c r="C196" s="87"/>
      <c r="D196" s="83"/>
      <c r="E196" s="83"/>
      <c r="F196" s="83"/>
      <c r="G196" s="213"/>
      <c r="H196" s="87"/>
    </row>
    <row r="197" spans="2:8">
      <c r="B197" s="202" t="s">
        <v>333</v>
      </c>
      <c r="C197" s="223"/>
      <c r="D197" s="83"/>
      <c r="E197" s="83"/>
      <c r="F197" s="83"/>
      <c r="G197" s="224"/>
      <c r="H197" s="87"/>
    </row>
    <row r="198" spans="2:8">
      <c r="B198" s="225"/>
      <c r="C198" s="201" t="s">
        <v>334</v>
      </c>
      <c r="D198" s="83"/>
      <c r="E198" s="83"/>
      <c r="F198" s="83"/>
      <c r="G198" s="224"/>
      <c r="H198" s="224"/>
    </row>
    <row r="199" spans="2:8">
      <c r="B199" s="225" t="s">
        <v>335</v>
      </c>
      <c r="C199" s="230">
        <f>'Emission factors and lists'!E19</f>
        <v>6.67</v>
      </c>
      <c r="D199" s="83"/>
      <c r="E199" s="83"/>
      <c r="F199" s="83"/>
      <c r="G199" s="224"/>
      <c r="H199" s="224"/>
    </row>
    <row r="200" spans="2:8">
      <c r="B200" s="225" t="s">
        <v>291</v>
      </c>
      <c r="C200" s="230">
        <f>'Emission factors and lists'!E20</f>
        <v>5.58</v>
      </c>
      <c r="D200" s="83"/>
      <c r="E200" s="83"/>
      <c r="F200" s="83"/>
      <c r="G200" s="224"/>
      <c r="H200" s="224"/>
    </row>
    <row r="201" spans="2:8">
      <c r="B201" s="225" t="s">
        <v>293</v>
      </c>
      <c r="C201" s="230">
        <f>'Emission factors and lists'!E21</f>
        <v>13.06</v>
      </c>
      <c r="D201" s="83"/>
      <c r="E201" s="83"/>
      <c r="F201" s="83"/>
      <c r="G201" s="224"/>
      <c r="H201" s="224"/>
    </row>
    <row r="202" spans="2:8">
      <c r="B202" s="225"/>
      <c r="C202" s="213"/>
      <c r="D202" s="83"/>
      <c r="E202" s="83"/>
      <c r="F202" s="83"/>
      <c r="G202" s="224"/>
      <c r="H202" s="224"/>
    </row>
    <row r="203" spans="2:8">
      <c r="B203" s="225"/>
      <c r="C203" s="226"/>
      <c r="D203" s="83"/>
      <c r="E203" s="83"/>
      <c r="F203" s="83"/>
      <c r="G203" s="224"/>
      <c r="H203" s="224"/>
    </row>
    <row r="204" spans="2:8">
      <c r="B204" s="166" t="s">
        <v>144</v>
      </c>
      <c r="C204" s="87"/>
      <c r="D204" s="83"/>
      <c r="E204" s="83"/>
      <c r="F204" s="83"/>
      <c r="G204" s="224"/>
      <c r="H204" s="224"/>
    </row>
    <row r="205" spans="2:8">
      <c r="B205" s="83"/>
      <c r="C205" s="201" t="s">
        <v>21</v>
      </c>
      <c r="D205" s="201" t="s">
        <v>22</v>
      </c>
      <c r="E205" s="201" t="s">
        <v>12</v>
      </c>
      <c r="F205" s="83"/>
      <c r="G205" s="212" t="s">
        <v>334</v>
      </c>
      <c r="H205" s="224"/>
    </row>
    <row r="206" spans="2:8">
      <c r="B206" s="215" t="s">
        <v>145</v>
      </c>
      <c r="C206" s="231"/>
      <c r="D206" s="222">
        <v>16.399999999999999</v>
      </c>
      <c r="E206" s="209">
        <f t="shared" ref="E206:E219" si="10">D206*C206</f>
        <v>0</v>
      </c>
      <c r="F206" s="83"/>
      <c r="G206" s="229">
        <f>'Emission factors and lists'!$E$14</f>
        <v>3.3450000000000002</v>
      </c>
      <c r="H206" s="224"/>
    </row>
    <row r="207" spans="2:8">
      <c r="B207" s="215" t="s">
        <v>146</v>
      </c>
      <c r="C207" s="231"/>
      <c r="D207" s="222">
        <v>21.4</v>
      </c>
      <c r="E207" s="209">
        <f t="shared" si="10"/>
        <v>0</v>
      </c>
      <c r="F207" s="83"/>
      <c r="G207" s="229">
        <f>'Emission factors and lists'!$E$14</f>
        <v>3.3450000000000002</v>
      </c>
      <c r="H207" s="224"/>
    </row>
    <row r="208" spans="2:8">
      <c r="B208" s="215" t="s">
        <v>147</v>
      </c>
      <c r="C208" s="231"/>
      <c r="D208" s="222">
        <v>5</v>
      </c>
      <c r="E208" s="209">
        <f t="shared" si="10"/>
        <v>0</v>
      </c>
      <c r="F208" s="83"/>
      <c r="G208" s="229">
        <f>'Emission factors and lists'!$E$14</f>
        <v>3.3450000000000002</v>
      </c>
      <c r="H208" s="224"/>
    </row>
    <row r="209" spans="2:8">
      <c r="B209" s="215" t="s">
        <v>148</v>
      </c>
      <c r="C209" s="231"/>
      <c r="D209" s="222">
        <v>18.3</v>
      </c>
      <c r="E209" s="209">
        <f t="shared" si="10"/>
        <v>0</v>
      </c>
      <c r="F209" s="83"/>
      <c r="G209" s="229">
        <f>'Emission factors and lists'!$E$15</f>
        <v>3.3450000000000002</v>
      </c>
      <c r="H209" s="224"/>
    </row>
    <row r="210" spans="2:8">
      <c r="B210" s="215" t="s">
        <v>149</v>
      </c>
      <c r="C210" s="231"/>
      <c r="D210" s="222">
        <v>48.8</v>
      </c>
      <c r="E210" s="209">
        <f t="shared" si="10"/>
        <v>0</v>
      </c>
      <c r="F210" s="83"/>
      <c r="G210" s="229">
        <f>'Emission factors and lists'!$E$15</f>
        <v>3.3450000000000002</v>
      </c>
      <c r="H210" s="224"/>
    </row>
    <row r="211" spans="2:8">
      <c r="B211" s="215" t="s">
        <v>150</v>
      </c>
      <c r="C211" s="231"/>
      <c r="D211" s="222">
        <v>60</v>
      </c>
      <c r="E211" s="209">
        <f t="shared" si="10"/>
        <v>0</v>
      </c>
      <c r="F211" s="83"/>
      <c r="G211" s="229">
        <f>'Emission factors and lists'!$E$15</f>
        <v>3.3450000000000002</v>
      </c>
      <c r="H211" s="224"/>
    </row>
    <row r="212" spans="2:8">
      <c r="B212" s="215" t="s">
        <v>151</v>
      </c>
      <c r="C212" s="231"/>
      <c r="D212" s="222">
        <v>10</v>
      </c>
      <c r="E212" s="209">
        <f t="shared" si="10"/>
        <v>0</v>
      </c>
      <c r="F212" s="83"/>
      <c r="G212" s="229">
        <f>'Emission factors and lists'!E16</f>
        <v>3.3450000000000002</v>
      </c>
      <c r="H212" s="224"/>
    </row>
    <row r="213" spans="2:8">
      <c r="B213" s="215" t="s">
        <v>152</v>
      </c>
      <c r="C213" s="231"/>
      <c r="D213" s="222">
        <v>1.1100000000000001</v>
      </c>
      <c r="E213" s="209">
        <f t="shared" si="10"/>
        <v>0</v>
      </c>
      <c r="F213" s="83"/>
      <c r="G213" s="229">
        <f>'Emission factors and lists'!$E$13</f>
        <v>4.367</v>
      </c>
      <c r="H213" s="224"/>
    </row>
    <row r="214" spans="2:8">
      <c r="B214" s="215" t="s">
        <v>153</v>
      </c>
      <c r="C214" s="231"/>
      <c r="D214" s="222">
        <v>2.23</v>
      </c>
      <c r="E214" s="209">
        <f t="shared" si="10"/>
        <v>0</v>
      </c>
      <c r="F214" s="83"/>
      <c r="G214" s="229">
        <f>'Emission factors and lists'!$E$13</f>
        <v>4.367</v>
      </c>
      <c r="H214" s="224"/>
    </row>
    <row r="215" spans="2:8">
      <c r="B215" s="215" t="s">
        <v>154</v>
      </c>
      <c r="C215" s="231"/>
      <c r="D215" s="222">
        <v>3.35</v>
      </c>
      <c r="E215" s="209">
        <f t="shared" si="10"/>
        <v>0</v>
      </c>
      <c r="F215" s="83"/>
      <c r="G215" s="229">
        <f>'Emission factors and lists'!$E$13</f>
        <v>4.367</v>
      </c>
      <c r="H215" s="224"/>
    </row>
    <row r="216" spans="2:8">
      <c r="B216" s="215" t="s">
        <v>155</v>
      </c>
      <c r="C216" s="231"/>
      <c r="D216" s="222">
        <v>6.69</v>
      </c>
      <c r="E216" s="209">
        <f t="shared" si="10"/>
        <v>0</v>
      </c>
      <c r="F216" s="83"/>
      <c r="G216" s="229">
        <f>'Emission factors and lists'!$E$13</f>
        <v>4.367</v>
      </c>
      <c r="H216" s="224"/>
    </row>
    <row r="217" spans="2:8">
      <c r="B217" s="215" t="s">
        <v>156</v>
      </c>
      <c r="C217" s="231"/>
      <c r="D217" s="222">
        <v>13.38</v>
      </c>
      <c r="E217" s="209">
        <f t="shared" si="10"/>
        <v>0</v>
      </c>
      <c r="F217" s="83"/>
      <c r="G217" s="229">
        <f>'Emission factors and lists'!$E$13</f>
        <v>4.367</v>
      </c>
      <c r="H217" s="224"/>
    </row>
    <row r="218" spans="2:8">
      <c r="B218" s="215" t="s">
        <v>157</v>
      </c>
      <c r="C218" s="231"/>
      <c r="D218" s="222">
        <v>0.33</v>
      </c>
      <c r="E218" s="209">
        <f t="shared" si="10"/>
        <v>0</v>
      </c>
      <c r="F218" s="83"/>
      <c r="G218" s="229">
        <f>'Emission factors and lists'!$E$17</f>
        <v>4.532</v>
      </c>
      <c r="H218" s="224"/>
    </row>
    <row r="219" spans="2:8">
      <c r="B219" s="215" t="s">
        <v>158</v>
      </c>
      <c r="C219" s="231"/>
      <c r="D219" s="222">
        <v>0.68</v>
      </c>
      <c r="E219" s="209">
        <f t="shared" si="10"/>
        <v>0</v>
      </c>
      <c r="F219" s="83"/>
      <c r="G219" s="229">
        <f>'Emission factors and lists'!$E$17</f>
        <v>4.532</v>
      </c>
      <c r="H219" s="224"/>
    </row>
    <row r="220" spans="2:8">
      <c r="B220" s="215" t="s">
        <v>159</v>
      </c>
      <c r="C220" s="231"/>
      <c r="D220" s="222">
        <v>1.35</v>
      </c>
      <c r="E220" s="209">
        <f>D220*C220</f>
        <v>0</v>
      </c>
      <c r="F220" s="83"/>
      <c r="G220" s="229">
        <f>'Emission factors and lists'!$E$17</f>
        <v>4.532</v>
      </c>
      <c r="H220" s="224"/>
    </row>
    <row r="221" spans="2:8">
      <c r="B221" s="215" t="s">
        <v>160</v>
      </c>
      <c r="C221" s="231"/>
      <c r="D221" s="222">
        <v>1</v>
      </c>
      <c r="E221" s="209">
        <f t="shared" ref="E221:E222" si="11">D221*C221</f>
        <v>0</v>
      </c>
      <c r="F221" s="83"/>
      <c r="G221" s="229">
        <f>'Emission factors and lists'!$E$18</f>
        <v>4.532</v>
      </c>
      <c r="H221" s="224"/>
    </row>
    <row r="222" spans="2:8">
      <c r="B222" s="215" t="s">
        <v>161</v>
      </c>
      <c r="C222" s="231"/>
      <c r="D222" s="222">
        <v>2</v>
      </c>
      <c r="E222" s="209">
        <f t="shared" si="11"/>
        <v>0</v>
      </c>
      <c r="F222" s="83"/>
      <c r="G222" s="229">
        <f>'Emission factors and lists'!$E$18</f>
        <v>4.532</v>
      </c>
      <c r="H222" s="224"/>
    </row>
    <row r="223" spans="2:8">
      <c r="G223" s="84"/>
      <c r="H223" s="84"/>
    </row>
  </sheetData>
  <sheetProtection sheet="1" insertColumns="0" insertRows="0"/>
  <dataConsolidate/>
  <mergeCells count="81">
    <mergeCell ref="B34:C34"/>
    <mergeCell ref="G34:H34"/>
    <mergeCell ref="B19:C19"/>
    <mergeCell ref="G19:H19"/>
    <mergeCell ref="B20:C20"/>
    <mergeCell ref="G20:H20"/>
    <mergeCell ref="B22:C22"/>
    <mergeCell ref="G22:H22"/>
    <mergeCell ref="B23:C23"/>
    <mergeCell ref="G23:H23"/>
    <mergeCell ref="B24:C24"/>
    <mergeCell ref="G24:H24"/>
    <mergeCell ref="B25:C25"/>
    <mergeCell ref="G25:H25"/>
    <mergeCell ref="B31:C31"/>
    <mergeCell ref="G31:H31"/>
    <mergeCell ref="B32:C32"/>
    <mergeCell ref="G32:H32"/>
    <mergeCell ref="B33:C33"/>
    <mergeCell ref="G33:H33"/>
    <mergeCell ref="N10:O10"/>
    <mergeCell ref="B11:C11"/>
    <mergeCell ref="B13:C13"/>
    <mergeCell ref="B14:C14"/>
    <mergeCell ref="B15:C15"/>
    <mergeCell ref="B16:C16"/>
    <mergeCell ref="G18:H18"/>
    <mergeCell ref="K4:L5"/>
    <mergeCell ref="G43:H43"/>
    <mergeCell ref="G36:H36"/>
    <mergeCell ref="G17:H17"/>
    <mergeCell ref="G27:H27"/>
    <mergeCell ref="G4:I5"/>
    <mergeCell ref="G37:H37"/>
    <mergeCell ref="G38:H38"/>
    <mergeCell ref="G39:H39"/>
    <mergeCell ref="G40:H40"/>
    <mergeCell ref="G41:H41"/>
    <mergeCell ref="G42:H42"/>
    <mergeCell ref="G13:H13"/>
    <mergeCell ref="G14:H14"/>
    <mergeCell ref="G15:H15"/>
    <mergeCell ref="G16:H16"/>
    <mergeCell ref="G35:H35"/>
    <mergeCell ref="G28:H28"/>
    <mergeCell ref="G21:H21"/>
    <mergeCell ref="G29:H29"/>
    <mergeCell ref="G30:H30"/>
    <mergeCell ref="B36:C36"/>
    <mergeCell ref="B37:C37"/>
    <mergeCell ref="B42:C42"/>
    <mergeCell ref="G182:H182"/>
    <mergeCell ref="G126:H126"/>
    <mergeCell ref="B48:D48"/>
    <mergeCell ref="G46:H46"/>
    <mergeCell ref="G44:H44"/>
    <mergeCell ref="G45:H45"/>
    <mergeCell ref="K57:L126"/>
    <mergeCell ref="B44:C44"/>
    <mergeCell ref="G48:H48"/>
    <mergeCell ref="K131:L132"/>
    <mergeCell ref="G57:H57"/>
    <mergeCell ref="G47:H47"/>
    <mergeCell ref="B45:C45"/>
    <mergeCell ref="B46:C46"/>
    <mergeCell ref="N2:O6"/>
    <mergeCell ref="G51:H51"/>
    <mergeCell ref="G52:H52"/>
    <mergeCell ref="G53:H53"/>
    <mergeCell ref="B38:C38"/>
    <mergeCell ref="B39:C39"/>
    <mergeCell ref="B40:C40"/>
    <mergeCell ref="B41:C41"/>
    <mergeCell ref="B17:C17"/>
    <mergeCell ref="B27:C27"/>
    <mergeCell ref="B28:C28"/>
    <mergeCell ref="B21:C21"/>
    <mergeCell ref="B29:C29"/>
    <mergeCell ref="B30:C30"/>
    <mergeCell ref="B43:C43"/>
    <mergeCell ref="B35:C35"/>
  </mergeCells>
  <phoneticPr fontId="47" type="noConversion"/>
  <conditionalFormatting sqref="I13:I46">
    <cfRule type="containsText" dxfId="10" priority="6" operator="containsText" text="REUSED element with minor modifications">
      <formula>NOT(ISERROR(SEARCH("REUSED element with minor modifications",I13)))</formula>
    </cfRule>
    <cfRule type="expression" dxfId="9" priority="78">
      <formula>I13=5</formula>
    </cfRule>
    <cfRule type="expression" dxfId="8" priority="79">
      <formula>I13=4</formula>
    </cfRule>
    <cfRule type="expression" dxfId="7" priority="80">
      <formula>I13=3</formula>
    </cfRule>
    <cfRule type="expression" dxfId="6" priority="81">
      <formula>I13=2</formula>
    </cfRule>
    <cfRule type="expression" dxfId="5" priority="82">
      <formula>I13=1</formula>
    </cfRule>
  </conditionalFormatting>
  <conditionalFormatting sqref="L13:L46">
    <cfRule type="expression" dxfId="4" priority="1">
      <formula>L13=5</formula>
    </cfRule>
    <cfRule type="expression" dxfId="3" priority="2">
      <formula>L13=4</formula>
    </cfRule>
    <cfRule type="expression" dxfId="2" priority="3">
      <formula>L13=3</formula>
    </cfRule>
    <cfRule type="expression" dxfId="1" priority="4">
      <formula>L13=2</formula>
    </cfRule>
    <cfRule type="expression" dxfId="0" priority="5">
      <formula>L13=1</formula>
    </cfRule>
  </conditionalFormatting>
  <pageMargins left="0.7" right="0.7" top="0.75" bottom="0.75" header="0.3" footer="0.3"/>
  <pageSetup paperSize="9" scale="45" orientation="landscape" horizontalDpi="300" verticalDpi="300" r:id="rId1"/>
  <extLst>
    <ext xmlns:x14="http://schemas.microsoft.com/office/spreadsheetml/2009/9/main" uri="{CCE6A557-97BC-4b89-ADB6-D9C93CAAB3DF}">
      <x14:dataValidations xmlns:xm="http://schemas.microsoft.com/office/excel/2006/main" count="3">
        <x14:dataValidation type="list" allowBlank="1" showErrorMessage="1" errorTitle="Invalid Entry" error="Please select destination from the list." xr:uid="{C29C10E5-98C0-4A33-A3C5-00BA37376DF7}">
          <x14:formula1>
            <xm:f>Score!$C$2:$C$6</xm:f>
          </x14:formula1>
          <xm:sqref>K13:K46</xm:sqref>
        </x14:dataValidation>
        <x14:dataValidation type="list" allowBlank="1" showErrorMessage="1" errorTitle="Invalid Entry" error="Please select a source from the list." promptTitle="Source" prompt="Select source" xr:uid="{603E2DA6-D16F-49F4-845C-4F0F9F96EE26}">
          <x14:formula1>
            <xm:f>Score!$A$2:$A$6</xm:f>
          </x14:formula1>
          <xm:sqref>G13:H13</xm:sqref>
        </x14:dataValidation>
        <x14:dataValidation type="list" allowBlank="1" showErrorMessage="1" errorTitle="Invalid Entry" error="Please select a source from the list." xr:uid="{9D238383-7263-4842-BA86-30CA35F651F8}">
          <x14:formula1>
            <xm:f>Score!$A$2:$A$6</xm:f>
          </x14:formula1>
          <xm:sqref>G14:G46 H14:H17 H19:H46</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024517-75B1-4D1A-86C5-C53317251FB1}">
  <sheetPr>
    <tabColor rgb="FFEE0000"/>
  </sheetPr>
  <dimension ref="A2:AE102"/>
  <sheetViews>
    <sheetView showGridLines="0" zoomScale="59" zoomScaleNormal="55" workbookViewId="0">
      <selection activeCell="B11" sqref="B11"/>
    </sheetView>
  </sheetViews>
  <sheetFormatPr defaultColWidth="11" defaultRowHeight="15.6"/>
  <cols>
    <col min="1" max="1" width="5.77734375" style="21" customWidth="1"/>
    <col min="2" max="2" width="20.77734375" style="21" customWidth="1"/>
    <col min="3" max="3" width="28.5546875" style="21" customWidth="1"/>
    <col min="4" max="4" width="1" style="21" customWidth="1"/>
    <col min="5" max="6" width="42.109375" style="21" bestFit="1" customWidth="1"/>
    <col min="7" max="7" width="46.33203125" style="21" bestFit="1" customWidth="1"/>
    <col min="8" max="8" width="31.44140625" style="21" bestFit="1" customWidth="1"/>
    <col min="9" max="9" width="1" style="21" customWidth="1"/>
    <col min="10" max="10" width="32.44140625" style="21" bestFit="1" customWidth="1"/>
    <col min="11" max="11" width="30.21875" style="22" bestFit="1" customWidth="1"/>
    <col min="12" max="12" width="3.77734375" style="21" customWidth="1"/>
    <col min="13" max="13" width="7.6640625" style="21" customWidth="1"/>
    <col min="14" max="14" width="13.109375" style="21" bestFit="1" customWidth="1"/>
    <col min="15" max="15" width="24.44140625" style="21" bestFit="1" customWidth="1"/>
    <col min="16" max="23" width="11" style="21"/>
    <col min="24" max="24" width="16.44140625" style="21" customWidth="1"/>
    <col min="25" max="16384" width="11" style="21"/>
  </cols>
  <sheetData>
    <row r="2" spans="2:31" ht="46.2">
      <c r="B2" s="23" t="s">
        <v>74</v>
      </c>
      <c r="C2" s="23"/>
    </row>
    <row r="3" spans="2:31" ht="16.2" thickBot="1">
      <c r="B3" s="24"/>
      <c r="C3" s="24"/>
    </row>
    <row r="4" spans="2:31" ht="18.45" customHeight="1">
      <c r="B4" s="25" t="s">
        <v>389</v>
      </c>
      <c r="C4" s="14">
        <f>Materials!C4</f>
        <v>0</v>
      </c>
      <c r="D4" s="26"/>
      <c r="E4" s="262" t="s">
        <v>178</v>
      </c>
      <c r="F4" s="264" t="s">
        <v>179</v>
      </c>
      <c r="K4" s="21"/>
    </row>
    <row r="5" spans="2:31" ht="24.6" customHeight="1" thickBot="1">
      <c r="B5" s="25" t="s">
        <v>6</v>
      </c>
      <c r="C5" s="14">
        <f>Materials!C5</f>
        <v>0</v>
      </c>
      <c r="D5" s="26"/>
      <c r="E5" s="263"/>
      <c r="F5" s="265"/>
      <c r="K5" s="21"/>
    </row>
    <row r="6" spans="2:31" ht="18.45" customHeight="1">
      <c r="H6" s="29"/>
      <c r="I6" s="29"/>
      <c r="J6" s="29"/>
      <c r="K6" s="29"/>
      <c r="L6" s="30"/>
      <c r="M6" s="136"/>
    </row>
    <row r="7" spans="2:31" s="33" customFormat="1" ht="40.049999999999997" customHeight="1">
      <c r="B7" s="31" t="s">
        <v>390</v>
      </c>
      <c r="C7" s="31"/>
      <c r="D7" s="32"/>
      <c r="E7" s="32"/>
      <c r="F7" s="32"/>
      <c r="G7" s="32"/>
      <c r="H7" s="32"/>
      <c r="I7" s="32"/>
      <c r="J7" s="32"/>
      <c r="K7" s="32"/>
      <c r="N7" s="266" t="s">
        <v>391</v>
      </c>
      <c r="O7" s="266"/>
      <c r="AD7" s="21"/>
      <c r="AE7" s="21"/>
    </row>
    <row r="8" spans="2:31" ht="5.25" customHeight="1"/>
    <row r="9" spans="2:31" ht="21" customHeight="1">
      <c r="B9" s="34" t="s">
        <v>6</v>
      </c>
      <c r="C9" s="34" t="s">
        <v>180</v>
      </c>
      <c r="D9" s="34"/>
      <c r="E9" s="34" t="s">
        <v>181</v>
      </c>
      <c r="F9" s="130" t="str">
        <f>"Approx. distance ("&amp;F4&amp;")"</f>
        <v>Approx. distance (Kilometres)</v>
      </c>
      <c r="G9" s="34" t="s">
        <v>182</v>
      </c>
      <c r="H9" s="34" t="s">
        <v>183</v>
      </c>
      <c r="I9" s="34"/>
      <c r="J9" s="34" t="s">
        <v>184</v>
      </c>
      <c r="K9" s="34" t="s">
        <v>185</v>
      </c>
      <c r="N9" s="35" t="s">
        <v>186</v>
      </c>
      <c r="O9" s="34"/>
      <c r="P9" s="34"/>
      <c r="Q9" s="34"/>
      <c r="R9" s="34"/>
      <c r="S9" s="34"/>
      <c r="T9" s="34"/>
      <c r="U9" s="34"/>
      <c r="V9" s="34"/>
      <c r="W9" s="34"/>
      <c r="X9" s="34"/>
    </row>
    <row r="10" spans="2:31" ht="21" customHeight="1">
      <c r="B10" s="36"/>
      <c r="C10" s="37"/>
      <c r="D10" s="38"/>
      <c r="E10" s="39" t="s">
        <v>187</v>
      </c>
      <c r="F10" s="40"/>
      <c r="G10" s="40"/>
      <c r="H10" s="40" t="s">
        <v>188</v>
      </c>
      <c r="J10" s="97" t="str">
        <f>IFERROR(IF($F$4='Emission factors and lists'!$BF$3,VLOOKUP(E10&amp;H10,Table31215[[Unique identifier]:[Factor]],3,FALSE)*1.609,VLOOKUP(E10&amp;H10,Table31215[[Unique identifier]:[Factor]],3,FALSE)),"-")</f>
        <v>-</v>
      </c>
      <c r="K10" s="98" t="str">
        <f>IFERROR(J10*F10*IF(G10="",1,G10),"-")</f>
        <v>-</v>
      </c>
      <c r="N10" s="41" t="s">
        <v>0</v>
      </c>
      <c r="O10" s="41" t="s">
        <v>189</v>
      </c>
    </row>
    <row r="11" spans="2:31" ht="21" customHeight="1">
      <c r="B11" s="37"/>
      <c r="C11" s="37"/>
      <c r="D11" s="38"/>
      <c r="E11" s="39" t="s">
        <v>187</v>
      </c>
      <c r="F11" s="40"/>
      <c r="G11" s="40"/>
      <c r="H11" s="40" t="s">
        <v>188</v>
      </c>
      <c r="J11" s="97" t="str">
        <f>IFERROR(IF($F$4='Emission factors and lists'!$BF$3,VLOOKUP(E11&amp;H11,Table31215[[Unique identifier]:[Factor]],3,FALSE)*1.609,VLOOKUP(E11&amp;H11,Table31215[[Unique identifier]:[Factor]],3,FALSE)),"-")</f>
        <v>-</v>
      </c>
      <c r="K11" s="98" t="str">
        <f t="shared" ref="K11:K29" si="0">IFERROR(J11*F11*IF(G11="",1,G11),"-")</f>
        <v>-</v>
      </c>
      <c r="N11" s="131" t="str">
        <f>'Emission factors and lists'!S2</f>
        <v>Bicycle</v>
      </c>
      <c r="O11" s="102">
        <f>SUMIF($H$10:$H$29,"Bicycle - *",$K$10:$K$29)</f>
        <v>0</v>
      </c>
    </row>
    <row r="12" spans="2:31" ht="21" customHeight="1">
      <c r="B12" s="37"/>
      <c r="C12" s="37"/>
      <c r="D12" s="38"/>
      <c r="E12" s="39" t="s">
        <v>187</v>
      </c>
      <c r="F12" s="40"/>
      <c r="G12" s="40"/>
      <c r="H12" s="40" t="s">
        <v>188</v>
      </c>
      <c r="J12" s="97" t="str">
        <f>IFERROR(IF($F$4='Emission factors and lists'!$BF$3,VLOOKUP(E12&amp;H12,Table31215[[Unique identifier]:[Factor]],3,FALSE)*1.609,VLOOKUP(E12&amp;H12,Table31215[[Unique identifier]:[Factor]],3,FALSE)),"-")</f>
        <v>-</v>
      </c>
      <c r="K12" s="98" t="str">
        <f t="shared" si="0"/>
        <v>-</v>
      </c>
      <c r="N12" s="131" t="str">
        <f>'Emission factors and lists'!S3</f>
        <v>Bus</v>
      </c>
      <c r="O12" s="102">
        <f>SUMIF($H$10:$H$29,"Bus - *",$K$10:$K$29)</f>
        <v>0</v>
      </c>
    </row>
    <row r="13" spans="2:31" ht="21" customHeight="1">
      <c r="B13" s="37"/>
      <c r="C13" s="37"/>
      <c r="D13" s="38"/>
      <c r="E13" s="39" t="s">
        <v>187</v>
      </c>
      <c r="F13" s="40"/>
      <c r="G13" s="40"/>
      <c r="H13" s="40" t="s">
        <v>188</v>
      </c>
      <c r="J13" s="97" t="str">
        <f>IFERROR(IF($F$4='Emission factors and lists'!$BF$3,VLOOKUP(E13&amp;H13,Table31215[[Unique identifier]:[Factor]],3,FALSE)*1.609,VLOOKUP(E13&amp;H13,Table31215[[Unique identifier]:[Factor]],3,FALSE)),"-")</f>
        <v>-</v>
      </c>
      <c r="K13" s="98" t="str">
        <f t="shared" si="0"/>
        <v>-</v>
      </c>
      <c r="N13" s="131" t="str">
        <f>'Emission factors and lists'!S4</f>
        <v>Car</v>
      </c>
      <c r="O13" s="102">
        <f>SUMIF($H$10:$H$29,"Car - *",$K$10:$K$29)</f>
        <v>0</v>
      </c>
      <c r="Z13" s="43"/>
      <c r="AA13" s="43"/>
      <c r="AB13" s="43"/>
      <c r="AC13" s="43"/>
      <c r="AD13" s="43"/>
      <c r="AE13" s="43"/>
    </row>
    <row r="14" spans="2:31" ht="21" customHeight="1">
      <c r="B14" s="37"/>
      <c r="C14" s="37"/>
      <c r="D14" s="38"/>
      <c r="E14" s="39" t="s">
        <v>187</v>
      </c>
      <c r="F14" s="40"/>
      <c r="G14" s="40"/>
      <c r="H14" s="40" t="s">
        <v>188</v>
      </c>
      <c r="J14" s="97" t="str">
        <f>IFERROR(IF($F$4='Emission factors and lists'!$BF$3,VLOOKUP(E14&amp;H14,Table31215[[Unique identifier]:[Factor]],3,FALSE)*1.609,VLOOKUP(E14&amp;H14,Table31215[[Unique identifier]:[Factor]],3,FALSE)),"-")</f>
        <v>-</v>
      </c>
      <c r="K14" s="98" t="str">
        <f t="shared" si="0"/>
        <v>-</v>
      </c>
      <c r="N14" s="131" t="str">
        <f>'Emission factors and lists'!S5</f>
        <v>Coach</v>
      </c>
      <c r="O14" s="102">
        <f>SUMIF($H$10:$H$29,"Coach",$K$10:$K$29)</f>
        <v>0</v>
      </c>
      <c r="Z14" s="43"/>
      <c r="AA14" s="43"/>
      <c r="AB14" s="43"/>
      <c r="AC14" s="43"/>
      <c r="AD14" s="43"/>
      <c r="AE14" s="43"/>
    </row>
    <row r="15" spans="2:31" ht="21" customHeight="1">
      <c r="B15" s="37"/>
      <c r="C15" s="37"/>
      <c r="D15" s="38"/>
      <c r="E15" s="39" t="s">
        <v>187</v>
      </c>
      <c r="F15" s="40"/>
      <c r="G15" s="40"/>
      <c r="H15" s="40" t="s">
        <v>188</v>
      </c>
      <c r="J15" s="97" t="str">
        <f>IFERROR(IF($F$4='Emission factors and lists'!$BF$3,VLOOKUP(E15&amp;H15,Table31215[[Unique identifier]:[Factor]],3,FALSE)*1.609,VLOOKUP(E15&amp;H15,Table31215[[Unique identifier]:[Factor]],3,FALSE)),"-")</f>
        <v>-</v>
      </c>
      <c r="K15" s="98" t="str">
        <f t="shared" si="0"/>
        <v>-</v>
      </c>
      <c r="N15" s="131" t="str">
        <f>'Emission factors and lists'!S6</f>
        <v>Plane</v>
      </c>
      <c r="O15" s="102">
        <f>SUMIF($H$10:$H$29,"Plane - *",$K$10:$K$29)</f>
        <v>0</v>
      </c>
      <c r="Z15" s="33"/>
      <c r="AA15" s="33"/>
      <c r="AB15" s="33"/>
      <c r="AC15" s="33"/>
      <c r="AD15" s="33"/>
      <c r="AE15" s="33"/>
    </row>
    <row r="16" spans="2:31" ht="21" customHeight="1">
      <c r="B16" s="37"/>
      <c r="C16" s="37"/>
      <c r="D16" s="38"/>
      <c r="E16" s="39" t="s">
        <v>187</v>
      </c>
      <c r="F16" s="40"/>
      <c r="G16" s="40"/>
      <c r="H16" s="40" t="s">
        <v>188</v>
      </c>
      <c r="J16" s="97" t="str">
        <f>IFERROR(IF($F$4='Emission factors and lists'!$BF$3,VLOOKUP(E16&amp;H16,Table31215[[Unique identifier]:[Factor]],3,FALSE)*1.609,VLOOKUP(E16&amp;H16,Table31215[[Unique identifier]:[Factor]],3,FALSE)),"-")</f>
        <v>-</v>
      </c>
      <c r="K16" s="98" t="str">
        <f t="shared" si="0"/>
        <v>-</v>
      </c>
      <c r="N16" s="131" t="str">
        <f>'Emission factors and lists'!S7</f>
        <v>Ferry</v>
      </c>
      <c r="O16" s="102">
        <f>SUMIF($H$10:$H$29,"Ferry - *",$K$10:$K$29)</f>
        <v>0</v>
      </c>
    </row>
    <row r="17" spans="2:30" ht="21" customHeight="1">
      <c r="B17" s="37"/>
      <c r="C17" s="37"/>
      <c r="D17" s="38"/>
      <c r="E17" s="39" t="s">
        <v>187</v>
      </c>
      <c r="F17" s="40"/>
      <c r="G17" s="40"/>
      <c r="H17" s="40" t="s">
        <v>188</v>
      </c>
      <c r="J17" s="97" t="str">
        <f>IFERROR(IF($F$4='Emission factors and lists'!$BF$3,VLOOKUP(E17&amp;H17,Table31215[[Unique identifier]:[Factor]],3,FALSE)*1.609,VLOOKUP(E17&amp;H17,Table31215[[Unique identifier]:[Factor]],3,FALSE)),"-")</f>
        <v>-</v>
      </c>
      <c r="K17" s="98" t="str">
        <f t="shared" si="0"/>
        <v>-</v>
      </c>
      <c r="N17" s="131" t="str">
        <f>'Emission factors and lists'!S8</f>
        <v>Motorbike</v>
      </c>
      <c r="O17" s="102">
        <f>SUMIF($H$10:$H$29,"Motorbike",$K$10:$K$29)</f>
        <v>0</v>
      </c>
      <c r="R17" s="50"/>
      <c r="S17" s="50"/>
    </row>
    <row r="18" spans="2:30" ht="21" customHeight="1">
      <c r="B18" s="37"/>
      <c r="C18" s="37"/>
      <c r="D18" s="38"/>
      <c r="E18" s="39" t="s">
        <v>187</v>
      </c>
      <c r="F18" s="40"/>
      <c r="G18" s="40"/>
      <c r="H18" s="40" t="s">
        <v>188</v>
      </c>
      <c r="J18" s="97" t="str">
        <f>IFERROR(IF($F$4='Emission factors and lists'!$BF$3,VLOOKUP(E18&amp;H18,Table31215[[Unique identifier]:[Factor]],3,FALSE)*1.609,VLOOKUP(E18&amp;H18,Table31215[[Unique identifier]:[Factor]],3,FALSE)),"-")</f>
        <v>-</v>
      </c>
      <c r="K18" s="98" t="str">
        <f t="shared" si="0"/>
        <v>-</v>
      </c>
      <c r="N18" s="131" t="str">
        <f>'Emission factors and lists'!S9</f>
        <v>Taxi</v>
      </c>
      <c r="O18" s="102">
        <f>SUMIF($H$10:$H$29,"Taxi",$K$10:$K$29)</f>
        <v>0</v>
      </c>
    </row>
    <row r="19" spans="2:30" ht="21" customHeight="1">
      <c r="B19" s="37"/>
      <c r="C19" s="37"/>
      <c r="D19" s="38"/>
      <c r="E19" s="39" t="s">
        <v>187</v>
      </c>
      <c r="F19" s="40"/>
      <c r="G19" s="40"/>
      <c r="H19" s="40" t="s">
        <v>188</v>
      </c>
      <c r="J19" s="97" t="str">
        <f>IFERROR(IF($F$4='Emission factors and lists'!$BF$3,VLOOKUP(E19&amp;H19,Table31215[[Unique identifier]:[Factor]],3,FALSE)*1.609,VLOOKUP(E19&amp;H19,Table31215[[Unique identifier]:[Factor]],3,FALSE)),"-")</f>
        <v>-</v>
      </c>
      <c r="K19" s="98" t="str">
        <f t="shared" si="0"/>
        <v>-</v>
      </c>
      <c r="N19" s="131" t="str">
        <f>'Emission factors and lists'!S10</f>
        <v>Train</v>
      </c>
      <c r="O19" s="102">
        <f>SUMIF($H$10:$H$29,"Train - *",$K$10:$K$29)</f>
        <v>0</v>
      </c>
      <c r="T19" s="51"/>
      <c r="U19" s="51"/>
      <c r="V19" s="51"/>
      <c r="AB19" s="52"/>
      <c r="AC19" s="52"/>
      <c r="AD19" s="52"/>
    </row>
    <row r="20" spans="2:30" ht="21" customHeight="1">
      <c r="B20" s="37"/>
      <c r="C20" s="37"/>
      <c r="D20" s="38"/>
      <c r="E20" s="39" t="s">
        <v>187</v>
      </c>
      <c r="F20" s="40"/>
      <c r="G20" s="40"/>
      <c r="H20" s="40" t="s">
        <v>188</v>
      </c>
      <c r="J20" s="97" t="str">
        <f>IFERROR(IF($F$4='Emission factors and lists'!$BF$3,VLOOKUP(E20&amp;H20,Table31215[[Unique identifier]:[Factor]],3,FALSE)*1.609,VLOOKUP(E20&amp;H20,Table31215[[Unique identifier]:[Factor]],3,FALSE)),"-")</f>
        <v>-</v>
      </c>
      <c r="K20" s="98" t="str">
        <f t="shared" si="0"/>
        <v>-</v>
      </c>
      <c r="T20" s="51"/>
      <c r="U20" s="51"/>
      <c r="V20" s="51"/>
      <c r="AB20" s="52"/>
      <c r="AC20" s="52"/>
      <c r="AD20" s="52"/>
    </row>
    <row r="21" spans="2:30" ht="21" customHeight="1">
      <c r="B21" s="37"/>
      <c r="C21" s="37"/>
      <c r="D21" s="38"/>
      <c r="E21" s="39" t="s">
        <v>187</v>
      </c>
      <c r="F21" s="40"/>
      <c r="G21" s="40"/>
      <c r="H21" s="40" t="s">
        <v>188</v>
      </c>
      <c r="J21" s="97" t="str">
        <f>IFERROR(IF($F$4='Emission factors and lists'!$BF$3,VLOOKUP(E21&amp;H21,Table31215[[Unique identifier]:[Factor]],3,FALSE)*1.609,VLOOKUP(E21&amp;H21,Table31215[[Unique identifier]:[Factor]],3,FALSE)),"-")</f>
        <v>-</v>
      </c>
      <c r="K21" s="98" t="str">
        <f t="shared" si="0"/>
        <v>-</v>
      </c>
      <c r="T21" s="51"/>
      <c r="U21" s="51"/>
      <c r="V21" s="51"/>
      <c r="AB21" s="52"/>
      <c r="AC21" s="52"/>
      <c r="AD21" s="52"/>
    </row>
    <row r="22" spans="2:30" ht="21" customHeight="1">
      <c r="B22" s="37"/>
      <c r="C22" s="37"/>
      <c r="D22" s="38"/>
      <c r="E22" s="39" t="s">
        <v>187</v>
      </c>
      <c r="F22" s="40"/>
      <c r="G22" s="40"/>
      <c r="H22" s="40" t="s">
        <v>188</v>
      </c>
      <c r="J22" s="97" t="str">
        <f>IFERROR(IF($F$4='Emission factors and lists'!$BF$3,VLOOKUP(E22&amp;H22,Table31215[[Unique identifier]:[Factor]],3,FALSE)*1.609,VLOOKUP(E22&amp;H22,Table31215[[Unique identifier]:[Factor]],3,FALSE)),"-")</f>
        <v>-</v>
      </c>
      <c r="K22" s="98" t="str">
        <f t="shared" si="0"/>
        <v>-</v>
      </c>
      <c r="T22" s="51"/>
      <c r="U22" s="51"/>
      <c r="V22" s="51"/>
      <c r="AB22" s="52"/>
      <c r="AC22" s="52"/>
      <c r="AD22" s="52"/>
    </row>
    <row r="23" spans="2:30" ht="21" customHeight="1">
      <c r="B23" s="37"/>
      <c r="C23" s="37"/>
      <c r="D23" s="38"/>
      <c r="E23" s="39" t="s">
        <v>187</v>
      </c>
      <c r="F23" s="40"/>
      <c r="G23" s="40"/>
      <c r="H23" s="40" t="s">
        <v>188</v>
      </c>
      <c r="J23" s="97" t="str">
        <f>IFERROR(IF($F$4='Emission factors and lists'!$BF$3,VLOOKUP(E23&amp;H23,Table31215[[Unique identifier]:[Factor]],3,FALSE)*1.609,VLOOKUP(E23&amp;H23,Table31215[[Unique identifier]:[Factor]],3,FALSE)),"-")</f>
        <v>-</v>
      </c>
      <c r="K23" s="98" t="str">
        <f t="shared" si="0"/>
        <v>-</v>
      </c>
      <c r="T23" s="51"/>
      <c r="U23" s="51"/>
      <c r="V23" s="51"/>
      <c r="AB23" s="52"/>
      <c r="AC23" s="52"/>
      <c r="AD23" s="52"/>
    </row>
    <row r="24" spans="2:30" ht="21" customHeight="1">
      <c r="B24" s="37"/>
      <c r="C24" s="37"/>
      <c r="D24" s="38"/>
      <c r="E24" s="39" t="s">
        <v>187</v>
      </c>
      <c r="F24" s="40"/>
      <c r="G24" s="40"/>
      <c r="H24" s="40" t="s">
        <v>188</v>
      </c>
      <c r="J24" s="97" t="str">
        <f>IFERROR(IF($F$4='Emission factors and lists'!$BF$3,VLOOKUP(E24&amp;H24,Table31215[[Unique identifier]:[Factor]],3,FALSE)*1.609,VLOOKUP(E24&amp;H24,Table31215[[Unique identifier]:[Factor]],3,FALSE)),"-")</f>
        <v>-</v>
      </c>
      <c r="K24" s="98" t="str">
        <f t="shared" si="0"/>
        <v>-</v>
      </c>
      <c r="T24" s="51"/>
      <c r="U24" s="51"/>
      <c r="V24" s="51"/>
      <c r="AB24" s="52"/>
      <c r="AC24" s="52"/>
      <c r="AD24" s="52"/>
    </row>
    <row r="25" spans="2:30" ht="21" customHeight="1">
      <c r="B25" s="37"/>
      <c r="C25" s="37"/>
      <c r="D25" s="38"/>
      <c r="E25" s="39" t="s">
        <v>187</v>
      </c>
      <c r="F25" s="40"/>
      <c r="G25" s="40"/>
      <c r="H25" s="40" t="s">
        <v>188</v>
      </c>
      <c r="J25" s="97" t="str">
        <f>IFERROR(IF($F$4='Emission factors and lists'!$BF$3,VLOOKUP(E25&amp;H25,Table31215[[Unique identifier]:[Factor]],3,FALSE)*1.609,VLOOKUP(E25&amp;H25,Table31215[[Unique identifier]:[Factor]],3,FALSE)),"-")</f>
        <v>-</v>
      </c>
      <c r="K25" s="98" t="str">
        <f t="shared" ref="K25:K27" si="1">IFERROR(J25*F25*IF(G25="",1,G25),"-")</f>
        <v>-</v>
      </c>
      <c r="T25" s="51"/>
      <c r="U25" s="51"/>
      <c r="V25" s="51"/>
      <c r="AB25" s="52"/>
      <c r="AC25" s="52"/>
      <c r="AD25" s="52"/>
    </row>
    <row r="26" spans="2:30" ht="21" customHeight="1">
      <c r="B26" s="37"/>
      <c r="C26" s="37"/>
      <c r="D26" s="38"/>
      <c r="E26" s="39" t="s">
        <v>187</v>
      </c>
      <c r="F26" s="40"/>
      <c r="G26" s="40"/>
      <c r="H26" s="40" t="s">
        <v>188</v>
      </c>
      <c r="J26" s="97" t="str">
        <f>IFERROR(IF($F$4='Emission factors and lists'!$BF$3,VLOOKUP(E26&amp;H26,Table31215[[Unique identifier]:[Factor]],3,FALSE)*1.609,VLOOKUP(E26&amp;H26,Table31215[[Unique identifier]:[Factor]],3,FALSE)),"-")</f>
        <v>-</v>
      </c>
      <c r="K26" s="98" t="str">
        <f t="shared" si="1"/>
        <v>-</v>
      </c>
      <c r="T26" s="51"/>
      <c r="U26" s="51"/>
      <c r="V26" s="51"/>
      <c r="AB26" s="52"/>
      <c r="AC26" s="52"/>
      <c r="AD26" s="52"/>
    </row>
    <row r="27" spans="2:30" ht="21" customHeight="1">
      <c r="B27" s="37"/>
      <c r="C27" s="37"/>
      <c r="D27" s="38"/>
      <c r="E27" s="39" t="s">
        <v>187</v>
      </c>
      <c r="F27" s="40"/>
      <c r="G27" s="40"/>
      <c r="H27" s="40" t="s">
        <v>188</v>
      </c>
      <c r="J27" s="97" t="str">
        <f>IFERROR(IF($F$4='Emission factors and lists'!$BF$3,VLOOKUP(E27&amp;H27,Table31215[[Unique identifier]:[Factor]],3,FALSE)*1.609,VLOOKUP(E27&amp;H27,Table31215[[Unique identifier]:[Factor]],3,FALSE)),"-")</f>
        <v>-</v>
      </c>
      <c r="K27" s="98" t="str">
        <f t="shared" si="1"/>
        <v>-</v>
      </c>
      <c r="T27" s="51"/>
      <c r="U27" s="51"/>
      <c r="V27" s="51"/>
      <c r="AB27" s="52"/>
      <c r="AC27" s="52"/>
      <c r="AD27" s="52"/>
    </row>
    <row r="28" spans="2:30" ht="21" customHeight="1">
      <c r="B28" s="37"/>
      <c r="C28" s="37"/>
      <c r="D28" s="38"/>
      <c r="E28" s="39" t="s">
        <v>187</v>
      </c>
      <c r="F28" s="40"/>
      <c r="G28" s="40"/>
      <c r="H28" s="40" t="s">
        <v>188</v>
      </c>
      <c r="J28" s="97" t="str">
        <f>IFERROR(IF($F$4='Emission factors and lists'!$BF$3,VLOOKUP(E28&amp;H28,Table31215[[Unique identifier]:[Factor]],3,FALSE)*1.609,VLOOKUP(E28&amp;H28,Table31215[[Unique identifier]:[Factor]],3,FALSE)),"-")</f>
        <v>-</v>
      </c>
      <c r="K28" s="98" t="str">
        <f t="shared" si="0"/>
        <v>-</v>
      </c>
      <c r="T28" s="51"/>
      <c r="U28" s="51"/>
      <c r="V28" s="51"/>
      <c r="AB28" s="52"/>
      <c r="AC28" s="52"/>
      <c r="AD28" s="52"/>
    </row>
    <row r="29" spans="2:30" ht="21" customHeight="1">
      <c r="B29" s="37"/>
      <c r="C29" s="37"/>
      <c r="D29" s="38"/>
      <c r="E29" s="39" t="s">
        <v>187</v>
      </c>
      <c r="F29" s="40"/>
      <c r="G29" s="40"/>
      <c r="H29" s="40" t="s">
        <v>188</v>
      </c>
      <c r="J29" s="97" t="str">
        <f>IFERROR(IF($F$4='Emission factors and lists'!$BF$3,VLOOKUP(E29&amp;H29,Table31215[[Unique identifier]:[Factor]],3,FALSE)*1.609,VLOOKUP(E29&amp;H29,Table31215[[Unique identifier]:[Factor]],3,FALSE)),"-")</f>
        <v>-</v>
      </c>
      <c r="K29" s="98" t="str">
        <f t="shared" si="0"/>
        <v>-</v>
      </c>
      <c r="T29" s="51"/>
      <c r="U29" s="51"/>
      <c r="V29" s="51"/>
      <c r="AB29" s="52"/>
      <c r="AC29" s="52"/>
      <c r="AD29" s="52"/>
    </row>
    <row r="30" spans="2:30" ht="6" customHeight="1" thickBot="1">
      <c r="K30" s="98"/>
    </row>
    <row r="31" spans="2:30" ht="49.8" customHeight="1" thickBot="1">
      <c r="J31" s="92" t="s">
        <v>189</v>
      </c>
      <c r="K31" s="99">
        <f>SUM(K10:K29)</f>
        <v>0</v>
      </c>
    </row>
    <row r="32" spans="2:30" ht="5.25" customHeight="1">
      <c r="B32" s="44"/>
      <c r="C32" s="44"/>
    </row>
    <row r="33" spans="2:18" ht="40.049999999999997" customHeight="1">
      <c r="B33" s="45" t="s">
        <v>348</v>
      </c>
      <c r="C33" s="45"/>
      <c r="D33" s="46"/>
      <c r="E33" s="46"/>
      <c r="F33" s="46"/>
      <c r="G33" s="46"/>
      <c r="H33" s="46"/>
      <c r="I33" s="46"/>
      <c r="J33" s="46"/>
      <c r="K33" s="47"/>
    </row>
    <row r="34" spans="2:18" ht="5.25" customHeight="1"/>
    <row r="35" spans="2:18" s="34" customFormat="1" ht="21" customHeight="1">
      <c r="B35" s="34" t="s">
        <v>6</v>
      </c>
      <c r="C35" s="48" t="s">
        <v>180</v>
      </c>
      <c r="E35" s="130" t="str">
        <f>"Approx. distance ("&amp;F4&amp;")"</f>
        <v>Approx. distance (Kilometres)</v>
      </c>
      <c r="F35" s="34" t="s">
        <v>200</v>
      </c>
      <c r="G35" s="34" t="s">
        <v>182</v>
      </c>
      <c r="H35" s="34" t="s">
        <v>183</v>
      </c>
      <c r="J35" s="34" t="s">
        <v>184</v>
      </c>
      <c r="K35" s="34" t="s">
        <v>185</v>
      </c>
      <c r="N35" s="35" t="s">
        <v>201</v>
      </c>
      <c r="P35" s="21"/>
      <c r="Q35" s="21"/>
      <c r="R35" s="21"/>
    </row>
    <row r="36" spans="2:18" ht="21" customHeight="1">
      <c r="B36" s="37"/>
      <c r="C36" s="37"/>
      <c r="D36" s="38"/>
      <c r="E36" s="40"/>
      <c r="F36" s="40"/>
      <c r="G36" s="49"/>
      <c r="H36" s="40" t="s">
        <v>188</v>
      </c>
      <c r="J36" s="100" t="str">
        <f>IFERROR(IF($F$4='Emission factors and lists'!$BF$3,IF(F36="",VLOOKUP(H36,Table5[[Sub-category]:[Value]],3,FALSE),VLOOKUP(H36,Table4[[Sub-category]:[Value]],3,FALSE))*1.609,IF(F36="",VLOOKUP(H36,Table5[[Sub-category]:[Value]],3,FALSE),VLOOKUP(H36,Table4[[Sub-category]:[Value]],3,FALSE))),"-")</f>
        <v>-</v>
      </c>
      <c r="K36" s="101" t="str">
        <f>IFERROR(IF(H36='Emission factors and lists'!AM10,E36*J36*IF(G36="",1,G36),IF(F36="",E36*J36*IF(G36="",1,G36),E36*F36*J36*IF(G36="",1,G36))),"-")</f>
        <v>-</v>
      </c>
      <c r="N36" s="41" t="s">
        <v>0</v>
      </c>
      <c r="O36" s="41" t="s">
        <v>189</v>
      </c>
    </row>
    <row r="37" spans="2:18" ht="21" customHeight="1">
      <c r="B37" s="37"/>
      <c r="C37" s="37"/>
      <c r="D37" s="38"/>
      <c r="E37" s="40"/>
      <c r="F37" s="40"/>
      <c r="G37" s="49"/>
      <c r="H37" s="40" t="s">
        <v>188</v>
      </c>
      <c r="J37" s="100" t="str">
        <f>IFERROR(IF($F$4='Emission factors and lists'!$BF$3,IF(F37="",VLOOKUP(H37,Table5[[Sub-category]:[Value]],3,FALSE),VLOOKUP(H37,Table4[[Sub-category]:[Value]],3,FALSE))*1.609,IF(F37="",VLOOKUP(H37,Table5[[Sub-category]:[Value]],3,FALSE),VLOOKUP(H37,Table4[[Sub-category]:[Value]],3,FALSE))),"-")</f>
        <v>-</v>
      </c>
      <c r="K37" s="101" t="str">
        <f t="shared" ref="K37:K55" si="2">IFERROR(IF(H37="Motorbike",E37*J37*IF(G37="",1,G37),IF(F37="",E37*J37*IF(G37="",1,G37),E37*F37*J37*IF(G37="",1,G37))),"-")</f>
        <v>-</v>
      </c>
      <c r="N37" s="131" t="s">
        <v>202</v>
      </c>
      <c r="O37" s="102">
        <f t="shared" ref="O37:O43" si="3">SUMIF($H$36:$H$55,N37,$K$36:$K$55)</f>
        <v>0</v>
      </c>
    </row>
    <row r="38" spans="2:18" ht="21" customHeight="1">
      <c r="B38" s="37"/>
      <c r="C38" s="37"/>
      <c r="D38" s="38"/>
      <c r="E38" s="40"/>
      <c r="F38" s="40"/>
      <c r="G38" s="49"/>
      <c r="H38" s="40" t="s">
        <v>188</v>
      </c>
      <c r="J38" s="100" t="str">
        <f>IFERROR(IF($F$4='Emission factors and lists'!$BF$3,IF(F38="",VLOOKUP(H38,Table5[[Sub-category]:[Value]],3,FALSE),VLOOKUP(H38,Table4[[Sub-category]:[Value]],3,FALSE))*1.609,IF(F38="",VLOOKUP(H38,Table5[[Sub-category]:[Value]],3,FALSE),VLOOKUP(H38,Table4[[Sub-category]:[Value]],3,FALSE))),"-")</f>
        <v>-</v>
      </c>
      <c r="K38" s="101" t="str">
        <f t="shared" si="2"/>
        <v>-</v>
      </c>
      <c r="N38" s="131" t="s">
        <v>203</v>
      </c>
      <c r="O38" s="102">
        <f t="shared" si="3"/>
        <v>0</v>
      </c>
    </row>
    <row r="39" spans="2:18" ht="21" customHeight="1">
      <c r="B39" s="37"/>
      <c r="C39" s="37"/>
      <c r="D39" s="38"/>
      <c r="E39" s="40"/>
      <c r="F39" s="40"/>
      <c r="G39" s="49"/>
      <c r="H39" s="40" t="s">
        <v>188</v>
      </c>
      <c r="J39" s="100" t="str">
        <f>IFERROR(IF($F$4='Emission factors and lists'!$BF$3,IF(F39="",VLOOKUP(H39,Table5[[Sub-category]:[Value]],3,FALSE),VLOOKUP(H39,Table4[[Sub-category]:[Value]],3,FALSE))*1.609,IF(F39="",VLOOKUP(H39,Table5[[Sub-category]:[Value]],3,FALSE),VLOOKUP(H39,Table4[[Sub-category]:[Value]],3,FALSE))),"-")</f>
        <v>-</v>
      </c>
      <c r="K39" s="101" t="str">
        <f t="shared" si="2"/>
        <v>-</v>
      </c>
      <c r="N39" s="131" t="s">
        <v>204</v>
      </c>
      <c r="O39" s="102">
        <f t="shared" si="3"/>
        <v>0</v>
      </c>
    </row>
    <row r="40" spans="2:18" ht="21" customHeight="1">
      <c r="B40" s="37"/>
      <c r="C40" s="37"/>
      <c r="D40" s="38"/>
      <c r="E40" s="40"/>
      <c r="F40" s="40"/>
      <c r="G40" s="49"/>
      <c r="H40" s="40" t="s">
        <v>188</v>
      </c>
      <c r="J40" s="100" t="str">
        <f>IFERROR(IF($F$4='Emission factors and lists'!$BF$3,IF(F40="",VLOOKUP(H40,Table5[[Sub-category]:[Value]],3,FALSE),VLOOKUP(H40,Table4[[Sub-category]:[Value]],3,FALSE))*1.609,IF(F40="",VLOOKUP(H40,Table5[[Sub-category]:[Value]],3,FALSE),VLOOKUP(H40,Table4[[Sub-category]:[Value]],3,FALSE))),"-")</f>
        <v>-</v>
      </c>
      <c r="K40" s="101" t="str">
        <f t="shared" si="2"/>
        <v>-</v>
      </c>
      <c r="N40" s="131" t="s">
        <v>205</v>
      </c>
      <c r="O40" s="102">
        <f t="shared" si="3"/>
        <v>0</v>
      </c>
    </row>
    <row r="41" spans="2:18" ht="21" customHeight="1">
      <c r="B41" s="37"/>
      <c r="C41" s="37"/>
      <c r="D41" s="38"/>
      <c r="E41" s="40"/>
      <c r="F41" s="40"/>
      <c r="G41" s="49"/>
      <c r="H41" s="40" t="s">
        <v>188</v>
      </c>
      <c r="J41" s="100" t="str">
        <f>IFERROR(IF($F$4='Emission factors and lists'!$BF$3,IF(F41="",VLOOKUP(H41,Table5[[Sub-category]:[Value]],3,FALSE),VLOOKUP(H41,Table4[[Sub-category]:[Value]],3,FALSE))*1.609,IF(F41="",VLOOKUP(H41,Table5[[Sub-category]:[Value]],3,FALSE),VLOOKUP(H41,Table4[[Sub-category]:[Value]],3,FALSE))),"-")</f>
        <v>-</v>
      </c>
      <c r="K41" s="101" t="str">
        <f t="shared" si="2"/>
        <v>-</v>
      </c>
      <c r="N41" s="131" t="s">
        <v>206</v>
      </c>
      <c r="O41" s="102">
        <f t="shared" si="3"/>
        <v>0</v>
      </c>
    </row>
    <row r="42" spans="2:18" ht="21" customHeight="1">
      <c r="B42" s="37"/>
      <c r="C42" s="37"/>
      <c r="D42" s="38"/>
      <c r="E42" s="40"/>
      <c r="F42" s="40"/>
      <c r="G42" s="49"/>
      <c r="H42" s="40" t="s">
        <v>188</v>
      </c>
      <c r="J42" s="100" t="str">
        <f>IFERROR(IF($F$4='Emission factors and lists'!$BF$3,IF(F42="",VLOOKUP(H42,Table5[[Sub-category]:[Value]],3,FALSE),VLOOKUP(H42,Table4[[Sub-category]:[Value]],3,FALSE))*1.609,IF(F42="",VLOOKUP(H42,Table5[[Sub-category]:[Value]],3,FALSE),VLOOKUP(H42,Table4[[Sub-category]:[Value]],3,FALSE))),"-")</f>
        <v>-</v>
      </c>
      <c r="K42" s="101" t="str">
        <f t="shared" si="2"/>
        <v>-</v>
      </c>
      <c r="N42" s="131" t="s">
        <v>207</v>
      </c>
      <c r="O42" s="102">
        <f t="shared" si="3"/>
        <v>0</v>
      </c>
    </row>
    <row r="43" spans="2:18" ht="21" customHeight="1">
      <c r="B43" s="37"/>
      <c r="C43" s="37"/>
      <c r="D43" s="38"/>
      <c r="E43" s="40"/>
      <c r="F43" s="40"/>
      <c r="G43" s="49"/>
      <c r="H43" s="40" t="s">
        <v>188</v>
      </c>
      <c r="J43" s="100" t="str">
        <f>IFERROR(IF($F$4='Emission factors and lists'!$BF$3,IF(F43="",VLOOKUP(H43,Table5[[Sub-category]:[Value]],3,FALSE),VLOOKUP(H43,Table4[[Sub-category]:[Value]],3,FALSE))*1.609,IF(F43="",VLOOKUP(H43,Table5[[Sub-category]:[Value]],3,FALSE),VLOOKUP(H43,Table4[[Sub-category]:[Value]],3,FALSE))),"-")</f>
        <v>-</v>
      </c>
      <c r="K43" s="101" t="str">
        <f t="shared" si="2"/>
        <v>-</v>
      </c>
      <c r="N43" s="131" t="s">
        <v>208</v>
      </c>
      <c r="O43" s="102">
        <f t="shared" si="3"/>
        <v>0</v>
      </c>
    </row>
    <row r="44" spans="2:18" ht="21" customHeight="1">
      <c r="B44" s="37"/>
      <c r="C44" s="37"/>
      <c r="D44" s="38"/>
      <c r="E44" s="40"/>
      <c r="F44" s="40"/>
      <c r="G44" s="49"/>
      <c r="H44" s="40" t="s">
        <v>188</v>
      </c>
      <c r="J44" s="100" t="str">
        <f>IFERROR(IF($F$4='Emission factors and lists'!$BF$3,IF(F44="",VLOOKUP(H44,Table5[[Sub-category]:[Value]],3,FALSE),VLOOKUP(H44,Table4[[Sub-category]:[Value]],3,FALSE))*1.609,IF(F44="",VLOOKUP(H44,Table5[[Sub-category]:[Value]],3,FALSE),VLOOKUP(H44,Table4[[Sub-category]:[Value]],3,FALSE))),"-")</f>
        <v>-</v>
      </c>
      <c r="K44" s="101" t="str">
        <f t="shared" si="2"/>
        <v>-</v>
      </c>
    </row>
    <row r="45" spans="2:18" ht="21" customHeight="1">
      <c r="B45" s="37"/>
      <c r="C45" s="37"/>
      <c r="D45" s="38"/>
      <c r="E45" s="40"/>
      <c r="F45" s="40"/>
      <c r="G45" s="49"/>
      <c r="H45" s="40" t="s">
        <v>188</v>
      </c>
      <c r="J45" s="100" t="str">
        <f>IFERROR(IF($F$4='Emission factors and lists'!$BF$3,IF(F45="",VLOOKUP(H45,Table5[[Sub-category]:[Value]],3,FALSE),VLOOKUP(H45,Table4[[Sub-category]:[Value]],3,FALSE))*1.609,IF(F45="",VLOOKUP(H45,Table5[[Sub-category]:[Value]],3,FALSE),VLOOKUP(H45,Table4[[Sub-category]:[Value]],3,FALSE))),"-")</f>
        <v>-</v>
      </c>
      <c r="K45" s="101" t="str">
        <f t="shared" si="2"/>
        <v>-</v>
      </c>
    </row>
    <row r="46" spans="2:18" ht="21" customHeight="1">
      <c r="B46" s="37"/>
      <c r="C46" s="37"/>
      <c r="D46" s="38"/>
      <c r="E46" s="40"/>
      <c r="F46" s="40"/>
      <c r="G46" s="49"/>
      <c r="H46" s="40" t="s">
        <v>188</v>
      </c>
      <c r="J46" s="100" t="str">
        <f>IFERROR(IF($F$4='Emission factors and lists'!$BF$3,IF(F46="",VLOOKUP(H46,Table5[[Sub-category]:[Value]],3,FALSE),VLOOKUP(H46,Table4[[Sub-category]:[Value]],3,FALSE))*1.609,IF(F46="",VLOOKUP(H46,Table5[[Sub-category]:[Value]],3,FALSE),VLOOKUP(H46,Table4[[Sub-category]:[Value]],3,FALSE))),"-")</f>
        <v>-</v>
      </c>
      <c r="K46" s="101" t="str">
        <f t="shared" si="2"/>
        <v>-</v>
      </c>
    </row>
    <row r="47" spans="2:18" ht="21" customHeight="1">
      <c r="B47" s="37"/>
      <c r="C47" s="37"/>
      <c r="D47" s="38"/>
      <c r="E47" s="40"/>
      <c r="F47" s="40"/>
      <c r="G47" s="49"/>
      <c r="H47" s="40" t="s">
        <v>188</v>
      </c>
      <c r="J47" s="100" t="str">
        <f>IFERROR(IF($F$4='Emission factors and lists'!$BF$3,IF(F47="",VLOOKUP(H47,Table5[[Sub-category]:[Value]],3,FALSE),VLOOKUP(H47,Table4[[Sub-category]:[Value]],3,FALSE))*1.609,IF(F47="",VLOOKUP(H47,Table5[[Sub-category]:[Value]],3,FALSE),VLOOKUP(H47,Table4[[Sub-category]:[Value]],3,FALSE))),"-")</f>
        <v>-</v>
      </c>
      <c r="K47" s="101" t="str">
        <f t="shared" ref="K47:K50" si="4">IFERROR(IF(H47="Motorbike",E47*J47*IF(G47="",1,G47),IF(F47="",E47*J47*IF(G47="",1,G47),E47*F47*J47*IF(G47="",1,G47))),"-")</f>
        <v>-</v>
      </c>
    </row>
    <row r="48" spans="2:18" ht="21" customHeight="1">
      <c r="B48" s="37"/>
      <c r="C48" s="37"/>
      <c r="D48" s="38"/>
      <c r="E48" s="40"/>
      <c r="F48" s="40"/>
      <c r="G48" s="49"/>
      <c r="H48" s="40" t="s">
        <v>188</v>
      </c>
      <c r="J48" s="100" t="str">
        <f>IFERROR(IF($F$4='Emission factors and lists'!$BF$3,IF(F48="",VLOOKUP(H48,Table5[[Sub-category]:[Value]],3,FALSE),VLOOKUP(H48,Table4[[Sub-category]:[Value]],3,FALSE))*1.609,IF(F48="",VLOOKUP(H48,Table5[[Sub-category]:[Value]],3,FALSE),VLOOKUP(H48,Table4[[Sub-category]:[Value]],3,FALSE))),"-")</f>
        <v>-</v>
      </c>
      <c r="K48" s="101" t="str">
        <f t="shared" si="4"/>
        <v>-</v>
      </c>
    </row>
    <row r="49" spans="2:11" ht="21" customHeight="1">
      <c r="B49" s="37"/>
      <c r="C49" s="37"/>
      <c r="D49" s="38"/>
      <c r="E49" s="40"/>
      <c r="F49" s="40"/>
      <c r="G49" s="49"/>
      <c r="H49" s="40" t="s">
        <v>188</v>
      </c>
      <c r="J49" s="100" t="str">
        <f>IFERROR(IF($F$4='Emission factors and lists'!$BF$3,IF(F49="",VLOOKUP(H49,Table5[[Sub-category]:[Value]],3,FALSE),VLOOKUP(H49,Table4[[Sub-category]:[Value]],3,FALSE))*1.609,IF(F49="",VLOOKUP(H49,Table5[[Sub-category]:[Value]],3,FALSE),VLOOKUP(H49,Table4[[Sub-category]:[Value]],3,FALSE))),"-")</f>
        <v>-</v>
      </c>
      <c r="K49" s="101" t="str">
        <f t="shared" si="4"/>
        <v>-</v>
      </c>
    </row>
    <row r="50" spans="2:11" ht="21" customHeight="1">
      <c r="B50" s="37"/>
      <c r="C50" s="37"/>
      <c r="D50" s="38"/>
      <c r="E50" s="40"/>
      <c r="F50" s="40"/>
      <c r="G50" s="49"/>
      <c r="H50" s="40" t="s">
        <v>188</v>
      </c>
      <c r="J50" s="100" t="str">
        <f>IFERROR(IF($F$4='Emission factors and lists'!$BF$3,IF(F50="",VLOOKUP(H50,Table5[[Sub-category]:[Value]],3,FALSE),VLOOKUP(H50,Table4[[Sub-category]:[Value]],3,FALSE))*1.609,IF(F50="",VLOOKUP(H50,Table5[[Sub-category]:[Value]],3,FALSE),VLOOKUP(H50,Table4[[Sub-category]:[Value]],3,FALSE))),"-")</f>
        <v>-</v>
      </c>
      <c r="K50" s="101" t="str">
        <f t="shared" si="4"/>
        <v>-</v>
      </c>
    </row>
    <row r="51" spans="2:11" ht="21" customHeight="1">
      <c r="B51" s="37"/>
      <c r="C51" s="37"/>
      <c r="D51" s="38"/>
      <c r="E51" s="40"/>
      <c r="F51" s="40"/>
      <c r="G51" s="49"/>
      <c r="H51" s="40" t="s">
        <v>188</v>
      </c>
      <c r="J51" s="100" t="str">
        <f>IFERROR(IF($F$4='Emission factors and lists'!$BF$3,IF(F51="",VLOOKUP(H51,Table5[[Sub-category]:[Value]],3,FALSE),VLOOKUP(H51,Table4[[Sub-category]:[Value]],3,FALSE))*1.609,IF(F51="",VLOOKUP(H51,Table5[[Sub-category]:[Value]],3,FALSE),VLOOKUP(H51,Table4[[Sub-category]:[Value]],3,FALSE))),"-")</f>
        <v>-</v>
      </c>
      <c r="K51" s="101" t="str">
        <f t="shared" ref="K51" si="5">IFERROR(IF(H51="Motorbike",E51*J51*IF(G51="",1,G51),IF(F51="",E51*J51*IF(G51="",1,G51),E51*F51*J51*IF(G51="",1,G51))),"-")</f>
        <v>-</v>
      </c>
    </row>
    <row r="52" spans="2:11" ht="21" customHeight="1">
      <c r="B52" s="37"/>
      <c r="C52" s="37"/>
      <c r="D52" s="38"/>
      <c r="E52" s="40"/>
      <c r="F52" s="40"/>
      <c r="G52" s="49"/>
      <c r="H52" s="40" t="s">
        <v>188</v>
      </c>
      <c r="J52" s="100" t="str">
        <f>IFERROR(IF($F$4='Emission factors and lists'!$BF$3,IF(F52="",VLOOKUP(H52,Table5[[Sub-category]:[Value]],3,FALSE),VLOOKUP(H52,Table4[[Sub-category]:[Value]],3,FALSE))*1.609,IF(F52="",VLOOKUP(H52,Table5[[Sub-category]:[Value]],3,FALSE),VLOOKUP(H52,Table4[[Sub-category]:[Value]],3,FALSE))),"-")</f>
        <v>-</v>
      </c>
      <c r="K52" s="101" t="str">
        <f t="shared" ref="K52" si="6">IFERROR(IF(H52="Motorbike",E52*J52*IF(G52="",1,G52),IF(F52="",E52*J52*IF(G52="",1,G52),E52*F52*J52*IF(G52="",1,G52))),"-")</f>
        <v>-</v>
      </c>
    </row>
    <row r="53" spans="2:11" ht="21" customHeight="1">
      <c r="B53" s="37"/>
      <c r="C53" s="37"/>
      <c r="D53" s="38"/>
      <c r="E53" s="40"/>
      <c r="F53" s="40"/>
      <c r="G53" s="49"/>
      <c r="H53" s="40" t="s">
        <v>188</v>
      </c>
      <c r="J53" s="100" t="str">
        <f>IFERROR(IF($F$4='Emission factors and lists'!$BF$3,IF(F53="",VLOOKUP(H53,Table5[[Sub-category]:[Value]],3,FALSE),VLOOKUP(H53,Table4[[Sub-category]:[Value]],3,FALSE))*1.609,IF(F53="",VLOOKUP(H53,Table5[[Sub-category]:[Value]],3,FALSE),VLOOKUP(H53,Table4[[Sub-category]:[Value]],3,FALSE))),"-")</f>
        <v>-</v>
      </c>
      <c r="K53" s="101" t="str">
        <f t="shared" si="2"/>
        <v>-</v>
      </c>
    </row>
    <row r="54" spans="2:11" ht="21" customHeight="1">
      <c r="B54" s="37"/>
      <c r="C54" s="37"/>
      <c r="D54" s="38"/>
      <c r="E54" s="40"/>
      <c r="F54" s="40"/>
      <c r="G54" s="49"/>
      <c r="H54" s="40" t="s">
        <v>188</v>
      </c>
      <c r="J54" s="100" t="str">
        <f>IFERROR(IF($F$4='Emission factors and lists'!$BF$3,IF(F54="",VLOOKUP(H54,Table5[[Sub-category]:[Value]],3,FALSE),VLOOKUP(H54,Table4[[Sub-category]:[Value]],3,FALSE))*1.609,IF(F54="",VLOOKUP(H54,Table5[[Sub-category]:[Value]],3,FALSE),VLOOKUP(H54,Table4[[Sub-category]:[Value]],3,FALSE))),"-")</f>
        <v>-</v>
      </c>
      <c r="K54" s="101" t="str">
        <f t="shared" si="2"/>
        <v>-</v>
      </c>
    </row>
    <row r="55" spans="2:11" ht="21" customHeight="1">
      <c r="B55" s="37"/>
      <c r="C55" s="37"/>
      <c r="D55" s="38"/>
      <c r="E55" s="40"/>
      <c r="F55" s="40"/>
      <c r="G55" s="49"/>
      <c r="H55" s="40" t="s">
        <v>188</v>
      </c>
      <c r="J55" s="100" t="str">
        <f>IFERROR(IF($F$4='Emission factors and lists'!$BF$3,IF(F55="",VLOOKUP(H55,Table5[[Sub-category]:[Value]],3,FALSE),VLOOKUP(H55,Table4[[Sub-category]:[Value]],3,FALSE))*1.609,IF(F55="",VLOOKUP(H55,Table5[[Sub-category]:[Value]],3,FALSE),VLOOKUP(H55,Table4[[Sub-category]:[Value]],3,FALSE))),"-")</f>
        <v>-</v>
      </c>
      <c r="K55" s="101" t="str">
        <f t="shared" si="2"/>
        <v>-</v>
      </c>
    </row>
    <row r="56" spans="2:11" ht="5.25" customHeight="1" thickBot="1">
      <c r="G56" s="43"/>
      <c r="H56" s="43"/>
    </row>
    <row r="57" spans="2:11" s="43" customFormat="1" ht="55.2" customHeight="1" thickBot="1">
      <c r="B57" s="42"/>
      <c r="C57" s="42"/>
      <c r="J57" s="92" t="s">
        <v>189</v>
      </c>
      <c r="K57" s="99">
        <f>SUM(K36:K55)</f>
        <v>0</v>
      </c>
    </row>
    <row r="58" spans="2:11" s="43" customFormat="1" ht="18">
      <c r="B58" s="42"/>
      <c r="C58" s="42"/>
    </row>
    <row r="59" spans="2:11" s="43" customFormat="1" ht="21" customHeight="1"/>
    <row r="60" spans="2:11">
      <c r="H60" s="43"/>
      <c r="I60" s="43"/>
      <c r="J60" s="43"/>
      <c r="K60" s="43"/>
    </row>
    <row r="61" spans="2:11">
      <c r="H61" s="43"/>
      <c r="I61" s="43"/>
      <c r="J61" s="43"/>
      <c r="K61" s="43"/>
    </row>
    <row r="62" spans="2:11">
      <c r="H62" s="43"/>
      <c r="I62" s="43"/>
      <c r="J62" s="43"/>
      <c r="K62" s="43"/>
    </row>
    <row r="63" spans="2:11">
      <c r="K63" s="21"/>
    </row>
    <row r="64" spans="2:11">
      <c r="K64" s="21"/>
    </row>
    <row r="65" spans="1:13" ht="21">
      <c r="D65" s="28"/>
      <c r="E65" s="28"/>
      <c r="F65" s="28"/>
      <c r="K65" s="53"/>
      <c r="L65" s="53"/>
      <c r="M65" s="53"/>
    </row>
    <row r="66" spans="1:13" ht="15.45" customHeight="1">
      <c r="E66" s="54"/>
      <c r="F66" s="54"/>
      <c r="K66" s="53"/>
      <c r="L66" s="53"/>
      <c r="M66" s="53"/>
    </row>
    <row r="67" spans="1:13" ht="15.45" customHeight="1">
      <c r="D67" s="54"/>
      <c r="E67" s="54"/>
      <c r="F67" s="54"/>
      <c r="J67" s="53"/>
      <c r="K67" s="53"/>
      <c r="L67" s="53"/>
      <c r="M67" s="53"/>
    </row>
    <row r="68" spans="1:13" ht="15.45" customHeight="1">
      <c r="C68" s="267"/>
      <c r="D68" s="54"/>
      <c r="E68" s="54"/>
      <c r="F68" s="268"/>
      <c r="G68" s="268"/>
      <c r="H68" s="268"/>
      <c r="J68" s="53"/>
      <c r="K68" s="53"/>
      <c r="L68" s="53"/>
      <c r="M68" s="53"/>
    </row>
    <row r="69" spans="1:13" ht="15.45" customHeight="1">
      <c r="A69" s="33"/>
      <c r="B69" s="33"/>
      <c r="C69" s="267"/>
      <c r="F69" s="268"/>
      <c r="G69" s="268"/>
      <c r="H69" s="268"/>
      <c r="K69" s="33"/>
    </row>
    <row r="70" spans="1:13">
      <c r="C70" s="267"/>
      <c r="F70" s="268"/>
      <c r="G70" s="268"/>
      <c r="H70" s="268"/>
      <c r="I70" s="43"/>
      <c r="J70" s="43"/>
      <c r="K70" s="43"/>
    </row>
    <row r="71" spans="1:13">
      <c r="C71" s="267"/>
      <c r="H71" s="43"/>
      <c r="I71" s="43"/>
      <c r="J71" s="43"/>
      <c r="K71" s="43"/>
    </row>
    <row r="72" spans="1:13">
      <c r="H72" s="43"/>
      <c r="I72" s="43"/>
      <c r="J72" s="43"/>
      <c r="K72" s="43"/>
    </row>
    <row r="73" spans="1:13">
      <c r="H73" s="43"/>
      <c r="I73" s="43"/>
      <c r="J73" s="43"/>
      <c r="K73" s="43"/>
    </row>
    <row r="74" spans="1:13">
      <c r="H74" s="43"/>
      <c r="I74" s="43"/>
      <c r="J74" s="43"/>
      <c r="K74" s="43"/>
    </row>
    <row r="75" spans="1:13">
      <c r="H75" s="43"/>
      <c r="I75" s="43"/>
      <c r="J75" s="43"/>
      <c r="K75" s="43"/>
    </row>
    <row r="76" spans="1:13">
      <c r="E76" s="94"/>
      <c r="H76" s="43"/>
      <c r="I76" s="43"/>
      <c r="J76" s="43"/>
      <c r="K76" s="43"/>
    </row>
    <row r="80" spans="1:13" ht="21" customHeight="1"/>
    <row r="81" ht="21" customHeight="1"/>
    <row r="82" ht="21" customHeight="1"/>
    <row r="83" ht="21" customHeight="1"/>
    <row r="84" ht="21" customHeight="1"/>
    <row r="85" ht="21" customHeight="1"/>
    <row r="86" ht="21" customHeight="1"/>
    <row r="87" ht="21" customHeight="1"/>
    <row r="88" ht="21" customHeight="1"/>
    <row r="89" ht="21" customHeight="1"/>
    <row r="90" ht="21" customHeight="1"/>
    <row r="91" ht="21" customHeight="1"/>
    <row r="92" ht="21" customHeight="1"/>
    <row r="93" ht="21" customHeight="1"/>
    <row r="94" ht="21" customHeight="1"/>
    <row r="95" ht="21" customHeight="1"/>
    <row r="96" ht="21" customHeight="1"/>
    <row r="97" ht="21" customHeight="1"/>
    <row r="98" ht="21" customHeight="1"/>
    <row r="99" ht="21" customHeight="1"/>
    <row r="100" ht="21" customHeight="1"/>
    <row r="101" ht="21" customHeight="1"/>
    <row r="102" ht="21" customHeight="1"/>
  </sheetData>
  <sheetProtection formatColumns="0" formatRows="0" insertColumns="0" insertRows="0"/>
  <mergeCells count="5">
    <mergeCell ref="E4:E5"/>
    <mergeCell ref="F4:F5"/>
    <mergeCell ref="N7:O7"/>
    <mergeCell ref="C68:C71"/>
    <mergeCell ref="F68:H70"/>
  </mergeCells>
  <dataValidations count="1">
    <dataValidation type="list" allowBlank="1" showInputMessage="1" showErrorMessage="1" sqref="F4" xr:uid="{BB12F8D2-7A9C-4D24-83CD-C7199EBE04CC}">
      <formula1>"Kilometres,Miles"</formula1>
    </dataValidation>
  </dataValidations>
  <pageMargins left="0.7" right="0.7" top="0.75" bottom="0.75" header="0.3" footer="0.3"/>
  <pageSetup paperSize="9" scale="50" orientation="portrait" horizontalDpi="0" verticalDpi="0"/>
  <drawing r:id="rId1"/>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74268C56-28A1-4A0C-ACC9-25471D2BAFC7}">
          <x14:formula1>
            <xm:f>'Emission factors and lists'!$AM$2:$AM$10</xm:f>
          </x14:formula1>
          <xm:sqref>H36:H55</xm:sqref>
        </x14:dataValidation>
        <x14:dataValidation type="list" allowBlank="1" showInputMessage="1" showErrorMessage="1" xr:uid="{56BA6C16-4F68-4060-B868-88C41880DBD8}">
          <x14:formula1>
            <xm:f>'Emission factors and lists'!$A$2:$A$45</xm:f>
          </x14:formula1>
          <xm:sqref>E10:E29</xm:sqref>
        </x14:dataValidation>
        <x14:dataValidation type="list" allowBlank="1" showInputMessage="1" showErrorMessage="1" xr:uid="{40EE22DB-34EE-4155-99B0-66D1FDFE167E}">
          <x14:formula1>
            <xm:f>'Emission factors and lists'!$X$2:$X$28</xm:f>
          </x14:formula1>
          <xm:sqref>H10:H29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680250-1F2B-4FC7-BEBA-6D594744B116}">
  <sheetPr>
    <tabColor rgb="FF92D050"/>
  </sheetPr>
  <dimension ref="B3:AC84"/>
  <sheetViews>
    <sheetView showGridLines="0" zoomScale="58" zoomScaleNormal="100" workbookViewId="0">
      <selection activeCell="E20" sqref="E20"/>
    </sheetView>
  </sheetViews>
  <sheetFormatPr defaultColWidth="8.77734375" defaultRowHeight="14.4"/>
  <cols>
    <col min="2" max="2" width="30.44140625" customWidth="1"/>
    <col min="3" max="3" width="57.77734375" customWidth="1"/>
    <col min="4" max="4" width="10.77734375" customWidth="1"/>
    <col min="5" max="5" width="9.77734375" style="6" customWidth="1"/>
    <col min="6" max="18" width="9.77734375" customWidth="1"/>
    <col min="23" max="23" width="2.33203125" customWidth="1"/>
    <col min="29" max="29" width="11.88671875" customWidth="1"/>
  </cols>
  <sheetData>
    <row r="3" spans="2:29" ht="46.2">
      <c r="B3" s="13" t="s">
        <v>381</v>
      </c>
      <c r="C3" s="12"/>
      <c r="D3" s="3"/>
    </row>
    <row r="4" spans="2:29" ht="17.399999999999999" customHeight="1">
      <c r="B4" s="13"/>
      <c r="C4" s="12"/>
      <c r="D4" s="3"/>
    </row>
    <row r="5" spans="2:29" s="4" customFormat="1" ht="21">
      <c r="E5" s="8"/>
      <c r="G5" s="3"/>
      <c r="H5" s="3"/>
      <c r="I5" s="3"/>
      <c r="J5" s="3"/>
      <c r="K5" s="3"/>
      <c r="L5" s="3"/>
      <c r="M5" s="3"/>
      <c r="N5" s="3"/>
      <c r="O5" s="3"/>
      <c r="P5" s="3"/>
      <c r="Q5" s="3"/>
    </row>
    <row r="6" spans="2:29" s="4" customFormat="1" ht="21" customHeight="1">
      <c r="E6" s="8"/>
      <c r="G6" s="3"/>
      <c r="H6" s="3"/>
      <c r="I6" s="3"/>
      <c r="J6" s="3"/>
      <c r="K6" s="3"/>
      <c r="L6" s="3"/>
      <c r="M6" s="3"/>
      <c r="N6" s="3"/>
      <c r="O6" s="3"/>
      <c r="P6" s="3"/>
      <c r="Q6" s="3"/>
    </row>
    <row r="7" spans="2:29" s="4" customFormat="1" ht="46.2">
      <c r="B7" s="13" t="s">
        <v>382</v>
      </c>
      <c r="E7" s="8"/>
      <c r="G7" s="3"/>
      <c r="H7" s="3"/>
      <c r="I7" s="3"/>
      <c r="J7" s="3"/>
      <c r="K7" s="3"/>
      <c r="L7" s="13" t="s">
        <v>385</v>
      </c>
      <c r="M7" s="13"/>
      <c r="N7" s="3"/>
      <c r="O7" s="3"/>
      <c r="P7" s="3"/>
      <c r="Q7" s="3"/>
    </row>
    <row r="8" spans="2:29" s="11" customFormat="1" ht="21" customHeight="1">
      <c r="B8"/>
      <c r="C8" s="4"/>
      <c r="E8" s="8"/>
      <c r="G8" s="17"/>
      <c r="H8" s="17"/>
      <c r="I8" s="17"/>
      <c r="J8" s="17"/>
      <c r="K8" s="17"/>
      <c r="L8" s="17"/>
      <c r="M8" s="17"/>
      <c r="N8" s="17"/>
      <c r="O8" s="17"/>
      <c r="P8" s="17"/>
      <c r="Q8" s="17"/>
    </row>
    <row r="9" spans="2:29" s="4" customFormat="1" ht="21">
      <c r="E9" s="8"/>
      <c r="G9" s="17"/>
      <c r="H9" s="17"/>
      <c r="I9" s="17"/>
      <c r="J9" s="17"/>
      <c r="K9" s="17"/>
      <c r="L9" s="278" t="s">
        <v>386</v>
      </c>
      <c r="M9" s="278"/>
      <c r="N9" s="278"/>
      <c r="O9" s="278"/>
      <c r="P9" s="278"/>
      <c r="Q9" s="278"/>
    </row>
    <row r="10" spans="2:29" s="4" customFormat="1" ht="19.95" customHeight="1">
      <c r="B10" s="5" t="s">
        <v>374</v>
      </c>
      <c r="E10" s="8"/>
      <c r="G10" s="3"/>
      <c r="H10" s="3"/>
      <c r="I10" s="3"/>
      <c r="J10" s="3"/>
      <c r="K10" s="3"/>
      <c r="L10" s="233" t="s">
        <v>387</v>
      </c>
      <c r="M10" s="233"/>
      <c r="N10" s="233"/>
      <c r="O10" s="233"/>
      <c r="P10" s="233"/>
      <c r="Q10" s="233"/>
    </row>
    <row r="11" spans="2:29" s="4" customFormat="1" ht="21" customHeight="1">
      <c r="B11" s="3" t="s">
        <v>375</v>
      </c>
      <c r="E11" s="8"/>
      <c r="G11" s="3"/>
      <c r="H11" s="3"/>
      <c r="I11" s="3"/>
      <c r="J11" s="3"/>
      <c r="K11" s="3"/>
      <c r="L11" s="279" t="s">
        <v>388</v>
      </c>
      <c r="M11" s="279"/>
      <c r="N11" s="279"/>
      <c r="O11" s="279"/>
      <c r="P11" s="279"/>
      <c r="Q11" s="279"/>
      <c r="R11" s="279"/>
      <c r="S11" s="279"/>
      <c r="T11" s="279"/>
      <c r="U11" s="279"/>
      <c r="V11" s="279"/>
      <c r="W11" s="279"/>
      <c r="X11" s="279"/>
      <c r="Y11" s="279"/>
      <c r="Z11" s="279"/>
      <c r="AA11" s="279"/>
      <c r="AB11" s="279"/>
    </row>
    <row r="12" spans="2:29" s="4" customFormat="1" ht="23.4" customHeight="1">
      <c r="B12" s="3" t="s">
        <v>376</v>
      </c>
      <c r="E12" s="9"/>
      <c r="L12" s="279"/>
      <c r="M12" s="279"/>
      <c r="N12" s="279"/>
      <c r="O12" s="279"/>
      <c r="P12" s="279"/>
      <c r="Q12" s="279"/>
      <c r="R12" s="279"/>
      <c r="S12" s="279"/>
      <c r="T12" s="279"/>
      <c r="U12" s="279"/>
      <c r="V12" s="279"/>
      <c r="W12" s="279"/>
      <c r="X12" s="279"/>
      <c r="Y12" s="279"/>
      <c r="Z12" s="279"/>
      <c r="AA12" s="279"/>
      <c r="AB12" s="279"/>
    </row>
    <row r="13" spans="2:29" s="4" customFormat="1" ht="21">
      <c r="B13" s="5"/>
      <c r="E13" s="8"/>
      <c r="L13" s="5"/>
    </row>
    <row r="14" spans="2:29" s="4" customFormat="1" ht="21">
      <c r="B14" s="3"/>
      <c r="E14" s="9"/>
      <c r="L14" s="276" t="s">
        <v>360</v>
      </c>
      <c r="M14" s="276"/>
      <c r="N14" s="276"/>
      <c r="O14" s="276"/>
      <c r="P14" s="276"/>
      <c r="Q14" s="276"/>
      <c r="R14" s="276"/>
      <c r="S14" s="276"/>
      <c r="T14" s="276"/>
      <c r="U14" s="276"/>
      <c r="V14" s="276"/>
      <c r="W14" s="276"/>
      <c r="X14" s="276"/>
      <c r="Y14" s="277" t="s">
        <v>414</v>
      </c>
      <c r="Z14" s="277"/>
      <c r="AA14" s="277"/>
      <c r="AB14" s="277"/>
      <c r="AC14" s="277"/>
    </row>
    <row r="15" spans="2:29" s="4" customFormat="1" ht="21">
      <c r="B15" s="5" t="s">
        <v>377</v>
      </c>
      <c r="E15" s="9"/>
      <c r="G15" s="5"/>
      <c r="H15" s="5"/>
      <c r="I15" s="5"/>
      <c r="J15" s="5"/>
      <c r="K15" s="5"/>
      <c r="L15" s="277"/>
      <c r="M15" s="277"/>
      <c r="N15" s="277"/>
      <c r="O15" s="277"/>
      <c r="P15" s="277"/>
      <c r="Q15" s="277"/>
      <c r="R15" s="277"/>
      <c r="S15" s="277"/>
      <c r="T15" s="277"/>
      <c r="U15" s="277"/>
      <c r="V15" s="277"/>
      <c r="W15" s="277"/>
      <c r="X15" s="277"/>
      <c r="Y15" s="280"/>
      <c r="Z15" s="280"/>
      <c r="AA15" s="280"/>
      <c r="AB15" s="280"/>
      <c r="AC15" s="280"/>
    </row>
    <row r="16" spans="2:29" s="4" customFormat="1" ht="21">
      <c r="B16" s="3" t="s">
        <v>378</v>
      </c>
      <c r="E16" s="8"/>
      <c r="G16" s="5"/>
      <c r="L16" s="277"/>
      <c r="M16" s="277"/>
      <c r="N16" s="277"/>
      <c r="O16" s="277"/>
      <c r="P16" s="277"/>
      <c r="Q16" s="277"/>
      <c r="R16" s="277"/>
      <c r="S16" s="277"/>
      <c r="T16" s="277"/>
      <c r="U16" s="277"/>
      <c r="V16" s="277"/>
      <c r="W16" s="277"/>
      <c r="X16" s="277"/>
      <c r="Y16" s="280"/>
      <c r="Z16" s="280"/>
      <c r="AA16" s="280"/>
      <c r="AB16" s="280"/>
      <c r="AC16" s="280"/>
    </row>
    <row r="17" spans="2:29" s="4" customFormat="1" ht="21">
      <c r="B17" s="3" t="s">
        <v>379</v>
      </c>
      <c r="E17" s="8"/>
      <c r="F17" s="7"/>
      <c r="L17" s="277"/>
      <c r="M17" s="277"/>
      <c r="N17" s="277"/>
      <c r="O17" s="277"/>
      <c r="P17" s="277"/>
      <c r="Q17" s="277"/>
      <c r="R17" s="277"/>
      <c r="S17" s="277"/>
      <c r="T17" s="277"/>
      <c r="U17" s="277"/>
      <c r="V17" s="277"/>
      <c r="W17" s="277"/>
      <c r="X17" s="277"/>
      <c r="Y17" s="280"/>
      <c r="Z17" s="280"/>
      <c r="AA17" s="280"/>
      <c r="AB17" s="280"/>
      <c r="AC17" s="280"/>
    </row>
    <row r="18" spans="2:29" s="4" customFormat="1" ht="21">
      <c r="E18" s="8"/>
      <c r="F18" s="7"/>
      <c r="L18" s="277"/>
      <c r="M18" s="277"/>
      <c r="N18" s="277"/>
      <c r="O18" s="277"/>
      <c r="P18" s="277"/>
      <c r="Q18" s="277"/>
      <c r="R18" s="277"/>
      <c r="S18" s="277"/>
      <c r="T18" s="277"/>
      <c r="U18" s="277"/>
      <c r="V18" s="277"/>
      <c r="W18" s="277"/>
      <c r="X18" s="277"/>
      <c r="Y18" s="280"/>
      <c r="Z18" s="280"/>
      <c r="AA18" s="280"/>
      <c r="AB18" s="280"/>
      <c r="AC18" s="280"/>
    </row>
    <row r="19" spans="2:29" s="4" customFormat="1" ht="21">
      <c r="E19" s="8"/>
      <c r="F19" s="5"/>
      <c r="G19"/>
      <c r="L19" s="277"/>
      <c r="M19" s="277"/>
      <c r="N19" s="277"/>
      <c r="O19" s="277"/>
      <c r="P19" s="277"/>
      <c r="Q19" s="277"/>
      <c r="R19" s="277"/>
      <c r="S19" s="277"/>
      <c r="T19" s="277"/>
      <c r="U19" s="277"/>
      <c r="V19" s="277"/>
      <c r="W19" s="277"/>
      <c r="X19" s="277"/>
      <c r="Y19" s="280"/>
      <c r="Z19" s="280"/>
      <c r="AA19" s="280"/>
      <c r="AB19" s="280"/>
      <c r="AC19" s="280"/>
    </row>
    <row r="20" spans="2:29" s="4" customFormat="1" ht="21" customHeight="1">
      <c r="B20" s="3"/>
      <c r="E20" s="10"/>
      <c r="F20" s="7"/>
      <c r="G20"/>
      <c r="L20" s="277"/>
      <c r="M20" s="277"/>
      <c r="N20" s="277"/>
      <c r="O20" s="277"/>
      <c r="P20" s="277"/>
      <c r="Q20" s="277"/>
      <c r="R20" s="277"/>
      <c r="S20" s="277"/>
      <c r="T20" s="277"/>
      <c r="U20" s="277"/>
      <c r="V20" s="277"/>
      <c r="W20" s="277"/>
      <c r="X20" s="277"/>
      <c r="Y20" s="280"/>
      <c r="Z20" s="280"/>
      <c r="AA20" s="280"/>
      <c r="AB20" s="280"/>
      <c r="AC20" s="280"/>
    </row>
    <row r="21" spans="2:29" s="4" customFormat="1" ht="28.8">
      <c r="B21" s="272" t="s">
        <v>413</v>
      </c>
      <c r="C21" s="272"/>
      <c r="D21" s="272"/>
      <c r="E21" s="272"/>
      <c r="F21" s="272"/>
      <c r="G21" s="272"/>
      <c r="H21" s="272"/>
      <c r="I21"/>
      <c r="J21"/>
      <c r="K21"/>
      <c r="L21" s="277"/>
      <c r="M21" s="277"/>
      <c r="N21" s="277"/>
      <c r="O21" s="277"/>
      <c r="P21" s="277"/>
      <c r="Q21" s="277"/>
      <c r="R21" s="277"/>
      <c r="S21" s="277"/>
      <c r="T21" s="277"/>
      <c r="U21" s="277"/>
      <c r="V21" s="277"/>
      <c r="W21" s="277"/>
      <c r="X21" s="277"/>
      <c r="Y21" s="280"/>
      <c r="Z21" s="280"/>
      <c r="AA21" s="280"/>
      <c r="AB21" s="280"/>
      <c r="AC21" s="280"/>
    </row>
    <row r="22" spans="2:29" ht="28.8">
      <c r="B22" s="275" t="str">
        <f>HYPERLINK("https://theatregreenbook.com/productionscalculator/", "Production Calculator")</f>
        <v>Production Calculator</v>
      </c>
      <c r="C22" s="275"/>
      <c r="D22" s="275"/>
      <c r="E22" s="275"/>
      <c r="F22" s="275"/>
      <c r="G22" s="275"/>
      <c r="H22" s="275"/>
      <c r="L22" s="277"/>
      <c r="M22" s="277"/>
      <c r="N22" s="277"/>
      <c r="O22" s="277"/>
      <c r="P22" s="277"/>
      <c r="Q22" s="277"/>
      <c r="R22" s="277"/>
      <c r="S22" s="277"/>
      <c r="T22" s="277"/>
      <c r="U22" s="277"/>
      <c r="V22" s="277"/>
      <c r="W22" s="277"/>
      <c r="X22" s="277"/>
      <c r="Y22" s="280"/>
      <c r="Z22" s="280"/>
      <c r="AA22" s="280"/>
      <c r="AB22" s="280"/>
      <c r="AC22" s="280"/>
    </row>
    <row r="23" spans="2:29" ht="18">
      <c r="F23" s="7"/>
    </row>
    <row r="24" spans="2:29" ht="18">
      <c r="C24" s="7"/>
      <c r="F24" s="3"/>
    </row>
    <row r="25" spans="2:29" ht="18">
      <c r="C25" s="7"/>
      <c r="F25" s="3"/>
    </row>
    <row r="26" spans="2:29" ht="18">
      <c r="F26" s="3"/>
    </row>
    <row r="27" spans="2:29" ht="19.95" customHeight="1"/>
    <row r="28" spans="2:29" ht="19.95" customHeight="1">
      <c r="B28" s="2" t="s">
        <v>75</v>
      </c>
      <c r="F28" s="5"/>
      <c r="G28" s="18"/>
    </row>
    <row r="29" spans="2:29" ht="19.95" customHeight="1">
      <c r="B29" s="274" t="s">
        <v>383</v>
      </c>
      <c r="C29" s="274"/>
      <c r="F29" s="7"/>
      <c r="G29" s="18"/>
    </row>
    <row r="30" spans="2:29">
      <c r="B30" s="274"/>
      <c r="C30" s="274"/>
    </row>
    <row r="31" spans="2:29" ht="41.4" customHeight="1">
      <c r="B31" s="274"/>
      <c r="C31" s="274"/>
      <c r="D31" s="15"/>
      <c r="H31" s="18"/>
      <c r="I31" s="18"/>
      <c r="J31" s="18"/>
      <c r="K31" s="18"/>
      <c r="L31" s="18"/>
      <c r="M31" s="18"/>
    </row>
    <row r="32" spans="2:29" ht="19.95" customHeight="1">
      <c r="D32" s="16"/>
      <c r="F32" s="19"/>
      <c r="H32" s="18"/>
      <c r="I32" s="18"/>
      <c r="J32" s="18"/>
      <c r="K32" s="18"/>
      <c r="L32" s="18"/>
      <c r="M32" s="18"/>
    </row>
    <row r="33" spans="2:24" ht="15" customHeight="1">
      <c r="G33" s="18"/>
      <c r="H33" s="18"/>
      <c r="I33" s="18"/>
      <c r="J33" s="18"/>
      <c r="K33" s="18"/>
      <c r="L33" s="18"/>
      <c r="M33" s="18"/>
    </row>
    <row r="34" spans="2:24" ht="18" customHeight="1">
      <c r="B34" s="1" t="s">
        <v>168</v>
      </c>
      <c r="C34" s="20"/>
      <c r="G34" s="18"/>
      <c r="H34" s="18"/>
      <c r="I34" s="18"/>
      <c r="J34" s="18"/>
      <c r="K34" s="18"/>
      <c r="L34" s="18"/>
      <c r="M34" s="18"/>
      <c r="N34" s="18"/>
      <c r="O34" s="18"/>
      <c r="P34" s="18"/>
      <c r="Q34" s="18"/>
      <c r="S34" s="270"/>
      <c r="T34" s="270"/>
      <c r="U34" s="270"/>
      <c r="V34" s="270"/>
      <c r="W34" s="270"/>
      <c r="X34" s="270"/>
    </row>
    <row r="35" spans="2:24" ht="16.05" customHeight="1">
      <c r="B35" s="271" t="s">
        <v>167</v>
      </c>
      <c r="C35" s="271"/>
      <c r="E35" s="271" t="s">
        <v>349</v>
      </c>
      <c r="F35" s="271"/>
      <c r="G35" s="271"/>
      <c r="H35" s="271"/>
      <c r="I35" s="95"/>
      <c r="J35" s="271" t="s">
        <v>384</v>
      </c>
      <c r="K35" s="271"/>
      <c r="L35" s="271"/>
      <c r="M35" s="271"/>
      <c r="N35" s="95"/>
      <c r="O35" s="95"/>
      <c r="P35" s="95"/>
      <c r="Q35" s="95"/>
      <c r="S35" s="270"/>
      <c r="T35" s="270"/>
      <c r="U35" s="270"/>
      <c r="V35" s="270"/>
      <c r="W35" s="270"/>
      <c r="X35" s="270"/>
    </row>
    <row r="36" spans="2:24" ht="15" customHeight="1">
      <c r="B36" s="271"/>
      <c r="C36" s="271"/>
      <c r="E36" s="271"/>
      <c r="F36" s="271"/>
      <c r="G36" s="271"/>
      <c r="H36" s="271"/>
      <c r="I36" s="95"/>
      <c r="J36" s="271"/>
      <c r="K36" s="271"/>
      <c r="L36" s="271"/>
      <c r="M36" s="271"/>
      <c r="N36" s="95"/>
      <c r="O36" s="95"/>
      <c r="P36" s="95"/>
      <c r="Q36" s="95"/>
      <c r="S36" s="270"/>
      <c r="T36" s="270"/>
      <c r="U36" s="270"/>
      <c r="V36" s="270"/>
      <c r="W36" s="270"/>
      <c r="X36" s="270"/>
    </row>
    <row r="37" spans="2:24" ht="15" customHeight="1">
      <c r="B37" s="271"/>
      <c r="C37" s="271"/>
      <c r="E37" s="271"/>
      <c r="F37" s="271"/>
      <c r="G37" s="271"/>
      <c r="H37" s="271"/>
      <c r="I37" s="95"/>
      <c r="J37" s="271"/>
      <c r="K37" s="271"/>
      <c r="L37" s="271"/>
      <c r="M37" s="271"/>
      <c r="N37" s="95"/>
      <c r="O37" s="95"/>
      <c r="P37" s="95"/>
      <c r="Q37" s="95"/>
      <c r="S37" s="270"/>
      <c r="T37" s="270"/>
      <c r="U37" s="270"/>
      <c r="V37" s="270"/>
      <c r="W37" s="270"/>
      <c r="X37" s="270"/>
    </row>
    <row r="38" spans="2:24" ht="15" customHeight="1">
      <c r="B38" s="271"/>
      <c r="C38" s="271"/>
      <c r="E38" s="271"/>
      <c r="F38" s="271"/>
      <c r="G38" s="271"/>
      <c r="H38" s="271"/>
      <c r="I38" s="95"/>
      <c r="J38" s="271"/>
      <c r="K38" s="271"/>
      <c r="L38" s="271"/>
      <c r="M38" s="271"/>
      <c r="N38" s="95"/>
      <c r="O38" s="95"/>
      <c r="P38" s="95"/>
      <c r="Q38" s="95"/>
      <c r="S38" s="270"/>
      <c r="T38" s="270"/>
      <c r="U38" s="270"/>
      <c r="V38" s="270"/>
      <c r="W38" s="270"/>
      <c r="X38" s="270"/>
    </row>
    <row r="39" spans="2:24" ht="15" customHeight="1">
      <c r="B39" s="271"/>
      <c r="C39" s="271"/>
      <c r="E39" s="271"/>
      <c r="F39" s="271"/>
      <c r="G39" s="271"/>
      <c r="H39" s="271"/>
      <c r="I39" s="95"/>
      <c r="J39" s="271"/>
      <c r="K39" s="271"/>
      <c r="L39" s="271"/>
      <c r="M39" s="271"/>
      <c r="N39" s="95"/>
      <c r="O39" s="95"/>
      <c r="P39" s="95"/>
      <c r="Q39" s="95"/>
    </row>
    <row r="40" spans="2:24" ht="14.55" customHeight="1">
      <c r="B40" s="271"/>
      <c r="C40" s="271"/>
    </row>
    <row r="41" spans="2:24">
      <c r="B41" s="271"/>
      <c r="C41" s="271"/>
    </row>
    <row r="42" spans="2:24">
      <c r="B42" s="271"/>
      <c r="C42" s="271"/>
    </row>
    <row r="43" spans="2:24" ht="18">
      <c r="B43" s="1" t="s">
        <v>393</v>
      </c>
    </row>
    <row r="44" spans="2:24" ht="21">
      <c r="B44" s="1" t="s">
        <v>394</v>
      </c>
      <c r="F44" s="18"/>
    </row>
    <row r="46" spans="2:24" ht="15.6">
      <c r="B46" s="82" t="s">
        <v>175</v>
      </c>
      <c r="C46" s="55"/>
    </row>
    <row r="47" spans="2:24" ht="15.6">
      <c r="B47" s="88" t="s">
        <v>176</v>
      </c>
      <c r="C47" s="55"/>
    </row>
    <row r="48" spans="2:24" ht="15.6">
      <c r="B48" s="88"/>
      <c r="C48" s="55"/>
    </row>
    <row r="49" spans="2:22" ht="15.6">
      <c r="B49" s="82" t="s">
        <v>346</v>
      </c>
      <c r="C49" s="96"/>
      <c r="D49" s="138"/>
      <c r="E49" s="139"/>
      <c r="F49" s="138"/>
    </row>
    <row r="50" spans="2:22" ht="14.4" customHeight="1">
      <c r="B50" s="138" t="str">
        <f>'Emission factors and lists'!D2</f>
        <v>MDF</v>
      </c>
      <c r="C50" s="140" t="s">
        <v>350</v>
      </c>
      <c r="D50" s="138"/>
      <c r="E50" s="139"/>
      <c r="F50" s="138"/>
      <c r="O50" s="269"/>
      <c r="P50" s="269"/>
      <c r="Q50" s="269"/>
      <c r="R50" s="269"/>
      <c r="S50" s="269"/>
      <c r="T50" s="269"/>
      <c r="U50" s="269"/>
      <c r="V50" s="269"/>
    </row>
    <row r="51" spans="2:22" ht="14.4" customHeight="1">
      <c r="B51" s="138" t="str">
        <f>'Emission factors and lists'!D3</f>
        <v>Birch plywood</v>
      </c>
      <c r="C51" s="140" t="s">
        <v>350</v>
      </c>
      <c r="D51" s="138"/>
      <c r="E51" s="139"/>
      <c r="F51" s="138"/>
      <c r="G51" s="273"/>
      <c r="H51" s="273"/>
      <c r="I51" s="273"/>
      <c r="J51" s="273"/>
      <c r="K51" s="273"/>
      <c r="L51" s="273"/>
      <c r="M51" s="273"/>
      <c r="O51" s="269"/>
      <c r="P51" s="269"/>
      <c r="Q51" s="269"/>
      <c r="R51" s="269"/>
      <c r="S51" s="269"/>
      <c r="T51" s="269"/>
      <c r="U51" s="269"/>
      <c r="V51" s="269"/>
    </row>
    <row r="52" spans="2:22" ht="14.4" customHeight="1">
      <c r="B52" s="138" t="str">
        <f>'Emission factors and lists'!D4</f>
        <v>WISA plywood</v>
      </c>
      <c r="C52" s="140" t="s">
        <v>365</v>
      </c>
      <c r="D52" s="138"/>
      <c r="E52" s="139"/>
      <c r="F52" s="138"/>
      <c r="G52" s="273"/>
      <c r="H52" s="273"/>
      <c r="I52" s="273"/>
      <c r="J52" s="273"/>
      <c r="K52" s="273"/>
      <c r="L52" s="273"/>
      <c r="M52" s="273"/>
      <c r="O52" s="269"/>
      <c r="P52" s="269"/>
      <c r="Q52" s="269"/>
      <c r="R52" s="269"/>
      <c r="S52" s="269"/>
      <c r="T52" s="269"/>
      <c r="U52" s="269"/>
      <c r="V52" s="269"/>
    </row>
    <row r="53" spans="2:22" ht="14.4" customHeight="1">
      <c r="B53" s="138" t="str">
        <f>'Emission factors and lists'!D5</f>
        <v>Softwood plywood</v>
      </c>
      <c r="C53" s="140" t="s">
        <v>350</v>
      </c>
      <c r="D53" s="138"/>
      <c r="E53" s="139"/>
      <c r="F53" s="138"/>
      <c r="G53" s="273"/>
      <c r="H53" s="273"/>
      <c r="I53" s="273"/>
      <c r="J53" s="273"/>
      <c r="K53" s="273"/>
      <c r="L53" s="273"/>
      <c r="M53" s="273"/>
      <c r="O53" s="269"/>
      <c r="P53" s="269"/>
      <c r="Q53" s="269"/>
      <c r="R53" s="269"/>
      <c r="S53" s="269"/>
      <c r="T53" s="269"/>
      <c r="U53" s="269"/>
      <c r="V53" s="269"/>
    </row>
    <row r="54" spans="2:22" ht="15.6">
      <c r="B54" s="138" t="str">
        <f>'Emission factors and lists'!D6</f>
        <v>European softwood</v>
      </c>
      <c r="C54" s="140" t="s">
        <v>352</v>
      </c>
      <c r="D54" s="138"/>
      <c r="E54" s="139"/>
      <c r="F54" s="138"/>
    </row>
    <row r="55" spans="2:22" ht="15.6">
      <c r="B55" s="138" t="str">
        <f>'Emission factors and lists'!D7</f>
        <v>Other softwood</v>
      </c>
      <c r="C55" s="140" t="s">
        <v>350</v>
      </c>
      <c r="D55" s="138"/>
      <c r="E55" s="139"/>
      <c r="F55" s="138"/>
    </row>
    <row r="56" spans="2:22" ht="15.6">
      <c r="B56" s="138" t="str">
        <f>'Emission factors and lists'!D8</f>
        <v>European hardwood</v>
      </c>
      <c r="C56" s="140" t="s">
        <v>352</v>
      </c>
      <c r="D56" s="138"/>
      <c r="E56" s="139"/>
      <c r="F56" s="138"/>
    </row>
    <row r="57" spans="2:22" ht="15.6">
      <c r="B57" s="138" t="str">
        <f>'Emission factors and lists'!D9</f>
        <v>Other hardwood</v>
      </c>
      <c r="C57" s="140" t="s">
        <v>350</v>
      </c>
      <c r="D57" s="138"/>
      <c r="E57" s="139"/>
      <c r="F57" s="138"/>
    </row>
    <row r="58" spans="2:22" ht="15.6">
      <c r="B58" s="138" t="str">
        <f>'Emission factors and lists'!D10</f>
        <v>Steel</v>
      </c>
      <c r="C58" s="140" t="s">
        <v>364</v>
      </c>
      <c r="D58" s="138"/>
      <c r="E58" s="139"/>
      <c r="F58" s="138"/>
    </row>
    <row r="59" spans="2:22" ht="15.6">
      <c r="B59" s="138" t="str">
        <f>'Emission factors and lists'!D11</f>
        <v>Aluminium</v>
      </c>
      <c r="C59" s="140" t="s">
        <v>354</v>
      </c>
      <c r="D59" s="138"/>
      <c r="E59" s="139"/>
      <c r="F59" s="138"/>
    </row>
    <row r="60" spans="2:22" ht="15.6">
      <c r="B60" s="138" t="str">
        <f>'Emission factors and lists'!D12</f>
        <v>Plastics</v>
      </c>
      <c r="C60" s="140" t="s">
        <v>355</v>
      </c>
      <c r="D60" s="138"/>
      <c r="E60" s="139"/>
      <c r="F60" s="138"/>
    </row>
    <row r="61" spans="2:22" ht="15.6">
      <c r="B61" s="138" t="str">
        <f>'Emission factors and lists'!D13</f>
        <v>Polystyrene</v>
      </c>
      <c r="C61" s="140" t="s">
        <v>356</v>
      </c>
      <c r="D61" s="138"/>
      <c r="E61" s="139"/>
      <c r="F61" s="138"/>
    </row>
    <row r="62" spans="2:22" ht="15.6">
      <c r="B62" s="138" t="str">
        <f>'Emission factors and lists'!D14</f>
        <v>Twinwall</v>
      </c>
      <c r="C62" s="140" t="s">
        <v>357</v>
      </c>
      <c r="D62" s="138"/>
      <c r="E62" s="139"/>
      <c r="F62" s="138"/>
    </row>
    <row r="63" spans="2:22" ht="15.6">
      <c r="B63" s="138" t="str">
        <f>'Emission factors and lists'!D15</f>
        <v>Clear polycarb</v>
      </c>
      <c r="C63" s="140" t="s">
        <v>357</v>
      </c>
      <c r="D63" s="138"/>
      <c r="E63" s="139"/>
      <c r="F63" s="138"/>
    </row>
    <row r="64" spans="2:22" ht="15.6">
      <c r="B64" s="138" t="str">
        <f>'Emission factors and lists'!D16</f>
        <v>Diabond</v>
      </c>
      <c r="C64" s="140" t="s">
        <v>357</v>
      </c>
      <c r="D64" s="138"/>
      <c r="E64" s="139"/>
      <c r="F64" s="138"/>
    </row>
    <row r="65" spans="2:6" ht="15.6">
      <c r="B65" s="138" t="str">
        <f>'Emission factors and lists'!D17</f>
        <v>Poly Molding</v>
      </c>
      <c r="C65" s="140" t="s">
        <v>358</v>
      </c>
      <c r="D65" s="138"/>
      <c r="E65" s="139"/>
      <c r="F65" s="138"/>
    </row>
    <row r="66" spans="2:6" ht="15.6">
      <c r="B66" s="138" t="str">
        <f>'Emission factors and lists'!D18</f>
        <v>Yellow soft foam</v>
      </c>
      <c r="C66" s="140" t="s">
        <v>358</v>
      </c>
      <c r="D66" s="138"/>
      <c r="E66" s="139"/>
      <c r="F66" s="138"/>
    </row>
    <row r="67" spans="2:6" ht="15.6">
      <c r="B67" s="138" t="str">
        <f>'Emission factors and lists'!D19</f>
        <v>Aluminium General, European Mix, Inc Imports</v>
      </c>
      <c r="C67" s="140" t="s">
        <v>350</v>
      </c>
      <c r="D67" s="138"/>
      <c r="E67" s="139"/>
      <c r="F67" s="138"/>
    </row>
    <row r="68" spans="2:6" ht="15.6">
      <c r="B68" s="138" t="str">
        <f>'Emission factors and lists'!D20</f>
        <v>Aluminium, produced in Europe</v>
      </c>
      <c r="C68" s="140" t="s">
        <v>350</v>
      </c>
      <c r="D68" s="138"/>
      <c r="E68" s="139"/>
      <c r="F68" s="138"/>
    </row>
    <row r="69" spans="2:6" ht="15.6">
      <c r="B69" s="138" t="str">
        <f>'Emission factors and lists'!D21</f>
        <v>Aluminium General, Worldwide</v>
      </c>
      <c r="C69" s="140" t="s">
        <v>350</v>
      </c>
      <c r="D69" s="138"/>
      <c r="E69" s="139"/>
      <c r="F69" s="138"/>
    </row>
    <row r="70" spans="2:6" ht="15.6">
      <c r="B70" s="138"/>
      <c r="C70" s="138"/>
      <c r="D70" s="138"/>
      <c r="E70" s="139"/>
      <c r="F70" s="138"/>
    </row>
    <row r="71" spans="2:6" ht="15.6">
      <c r="B71" s="138"/>
      <c r="C71" s="138"/>
      <c r="D71" s="138"/>
      <c r="E71" s="139"/>
      <c r="F71" s="138"/>
    </row>
    <row r="72" spans="2:6" ht="15.6">
      <c r="B72" s="141" t="s">
        <v>11</v>
      </c>
      <c r="C72" s="138"/>
      <c r="D72" s="138"/>
      <c r="E72" s="139"/>
      <c r="F72" s="138"/>
    </row>
    <row r="73" spans="2:6" ht="15.6">
      <c r="B73" s="138"/>
      <c r="C73" s="138"/>
      <c r="D73" s="138"/>
      <c r="E73" s="139"/>
      <c r="F73" s="138"/>
    </row>
    <row r="74" spans="2:6" ht="15.6">
      <c r="B74" s="141" t="s">
        <v>347</v>
      </c>
      <c r="C74" s="140" t="s">
        <v>369</v>
      </c>
      <c r="D74" s="138"/>
      <c r="E74" s="139"/>
      <c r="F74" s="138"/>
    </row>
    <row r="75" spans="2:6" ht="15.6">
      <c r="B75" s="138"/>
      <c r="C75" s="138"/>
      <c r="D75" s="138"/>
      <c r="E75" s="139"/>
      <c r="F75" s="138"/>
    </row>
    <row r="76" spans="2:6" ht="15.6">
      <c r="B76" s="138" t="s">
        <v>395</v>
      </c>
      <c r="C76" s="138"/>
      <c r="D76" s="138"/>
      <c r="E76" s="139"/>
      <c r="F76" s="138"/>
    </row>
    <row r="77" spans="2:6" ht="15.6">
      <c r="B77" s="138"/>
      <c r="C77" s="138"/>
      <c r="D77" s="138"/>
      <c r="E77" s="139"/>
      <c r="F77" s="138"/>
    </row>
    <row r="78" spans="2:6" ht="15.6">
      <c r="B78" s="142" t="s">
        <v>339</v>
      </c>
      <c r="C78" s="143"/>
      <c r="D78" s="143"/>
      <c r="E78" s="143"/>
      <c r="F78" s="138"/>
    </row>
    <row r="79" spans="2:6" ht="15.6">
      <c r="B79" s="144" t="s">
        <v>369</v>
      </c>
      <c r="C79" s="143" t="s">
        <v>341</v>
      </c>
      <c r="F79" s="138"/>
    </row>
    <row r="80" spans="2:6" ht="93.6">
      <c r="B80" s="144" t="s">
        <v>340</v>
      </c>
      <c r="C80" s="145" t="s">
        <v>345</v>
      </c>
      <c r="F80" s="138"/>
    </row>
    <row r="81" spans="2:6" ht="15.6">
      <c r="B81" s="144" t="s">
        <v>280</v>
      </c>
      <c r="C81" s="143" t="s">
        <v>342</v>
      </c>
      <c r="F81" s="138"/>
    </row>
    <row r="82" spans="2:6" ht="15.6">
      <c r="B82" s="144" t="s">
        <v>251</v>
      </c>
      <c r="C82" s="143" t="s">
        <v>344</v>
      </c>
      <c r="F82" s="138"/>
    </row>
    <row r="83" spans="2:6" ht="15.6">
      <c r="B83" s="144" t="s">
        <v>310</v>
      </c>
      <c r="C83" s="143" t="s">
        <v>343</v>
      </c>
      <c r="F83" s="138"/>
    </row>
    <row r="84" spans="2:6" ht="15.6">
      <c r="B84" s="138"/>
      <c r="C84" s="138"/>
      <c r="D84" s="138"/>
      <c r="E84" s="139"/>
      <c r="F84" s="138"/>
    </row>
  </sheetData>
  <sheetProtection sheet="1" objects="1" scenarios="1"/>
  <mergeCells count="29">
    <mergeCell ref="Y19:AC19"/>
    <mergeCell ref="Y20:AC20"/>
    <mergeCell ref="Y21:AC21"/>
    <mergeCell ref="Y22:AC22"/>
    <mergeCell ref="Y14:AC14"/>
    <mergeCell ref="Y15:AC15"/>
    <mergeCell ref="Y16:AC16"/>
    <mergeCell ref="Y17:AC17"/>
    <mergeCell ref="Y18:AC18"/>
    <mergeCell ref="L18:X18"/>
    <mergeCell ref="L19:X19"/>
    <mergeCell ref="L20:X20"/>
    <mergeCell ref="L21:X21"/>
    <mergeCell ref="L22:X22"/>
    <mergeCell ref="L14:X14"/>
    <mergeCell ref="L15:X15"/>
    <mergeCell ref="L16:X16"/>
    <mergeCell ref="L17:X17"/>
    <mergeCell ref="L9:Q9"/>
    <mergeCell ref="L11:AB12"/>
    <mergeCell ref="O50:V53"/>
    <mergeCell ref="S34:X38"/>
    <mergeCell ref="B35:C42"/>
    <mergeCell ref="B21:H21"/>
    <mergeCell ref="E35:H39"/>
    <mergeCell ref="J35:M39"/>
    <mergeCell ref="G51:M53"/>
    <mergeCell ref="B29:C31"/>
    <mergeCell ref="B22:H22"/>
  </mergeCells>
  <hyperlinks>
    <hyperlink ref="B47" r:id="rId1" xr:uid="{B751EE46-E97B-49D2-BA46-E2562B3A9970}"/>
    <hyperlink ref="C65" r:id="rId2" xr:uid="{88A58B04-E78F-4BFA-A918-933D0CEBC358}"/>
    <hyperlink ref="C66" r:id="rId3" xr:uid="{EC49C437-A05A-4F27-B445-0E665D9B482D}"/>
    <hyperlink ref="C67" r:id="rId4" xr:uid="{8D876E69-8FFA-4C07-86C6-A96ACD960170}"/>
    <hyperlink ref="C68" r:id="rId5" xr:uid="{AD5652B2-3622-4E6B-8B63-42A8CD62E9B6}"/>
    <hyperlink ref="C69" r:id="rId6" xr:uid="{6929841A-23AF-4A31-9412-6FE708870A89}"/>
    <hyperlink ref="C59" r:id="rId7" xr:uid="{E4864949-5966-4403-A6D6-68E14CB92613}"/>
    <hyperlink ref="C58" r:id="rId8" xr:uid="{C79B70EB-BE77-4CC7-B5F4-A44F152C381F}"/>
    <hyperlink ref="C57" r:id="rId9" xr:uid="{8DF25A41-91A9-4B54-8758-D9CBEE67FA84}"/>
    <hyperlink ref="C56" r:id="rId10" xr:uid="{DCCD364F-103F-47B1-B622-B9528C4D799A}"/>
    <hyperlink ref="C55" r:id="rId11" xr:uid="{0E39AC03-F46A-4678-BA9F-772FBF5F57EE}"/>
    <hyperlink ref="C54" r:id="rId12" xr:uid="{C45DE13F-CFD0-436B-8637-DD96D5898F11}"/>
    <hyperlink ref="C53" r:id="rId13" xr:uid="{EB2F8E1B-0FB5-4266-B014-9DBE6A2D0FE2}"/>
    <hyperlink ref="C50" r:id="rId14" xr:uid="{A4F86C0C-DF1D-4A2D-999C-9251FE342B41}"/>
    <hyperlink ref="C60" r:id="rId15" xr:uid="{41E75A82-7B41-4289-9442-B28FCFE65D78}"/>
    <hyperlink ref="C61" r:id="rId16" xr:uid="{935B7F29-EB57-48B9-9CEA-A93D270F9ED9}"/>
    <hyperlink ref="C62" r:id="rId17" xr:uid="{4FEC3FB4-3AF0-4592-894F-3DA186D8C08F}"/>
    <hyperlink ref="C63" r:id="rId18" xr:uid="{C65D0CF3-0558-41CA-95AF-B3C0BE0C5B56}"/>
    <hyperlink ref="C64" r:id="rId19" xr:uid="{028D8B98-44AA-44BE-9908-BA60B2947C52}"/>
    <hyperlink ref="C51" r:id="rId20" xr:uid="{C751F58C-2150-4E30-97CD-C799938E65F6}"/>
    <hyperlink ref="B79:C79" r:id="rId21" display="2023 UK Government emission conversion factors (DESNZ)" xr:uid="{6F3CE8F7-E861-472C-B096-0B5A0E535DC8}"/>
    <hyperlink ref="B80:C80" r:id="rId22" display="Base Empreinte, ADEME" xr:uid="{25A49D5B-3703-4266-8090-43105E562244}"/>
    <hyperlink ref="B81:C81" r:id="rId23" display="UBA" xr:uid="{3CC0F01D-1AB6-4C21-B6D8-697237418F4D}"/>
    <hyperlink ref="B82" r:id="rId24" xr:uid="{65C30B7A-CAD1-4051-89E5-037F5C79F4CA}"/>
    <hyperlink ref="B83" r:id="rId25" xr:uid="{CF8C0062-19A9-4BBB-A381-D82613D8D319}"/>
  </hyperlinks>
  <pageMargins left="0.7" right="0.7" top="0.75" bottom="0.75" header="0.3" footer="0.3"/>
  <pageSetup paperSize="9" orientation="portrait" horizontalDpi="0" verticalDpi="0"/>
  <drawing r:id="rId2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5977D1-E9F0-460C-8E15-952F71095499}">
  <dimension ref="A1:C6"/>
  <sheetViews>
    <sheetView workbookViewId="0"/>
  </sheetViews>
  <sheetFormatPr defaultRowHeight="14.4"/>
  <cols>
    <col min="1" max="1" width="41.5546875" bestFit="1" customWidth="1"/>
    <col min="3" max="3" width="65.77734375" bestFit="1" customWidth="1"/>
  </cols>
  <sheetData>
    <row r="1" spans="1:3" ht="15.6">
      <c r="A1" s="148" t="s">
        <v>2</v>
      </c>
      <c r="C1" s="148" t="s">
        <v>1</v>
      </c>
    </row>
    <row r="2" spans="1:3" ht="15.6">
      <c r="A2" s="146" t="s">
        <v>171</v>
      </c>
      <c r="C2" s="147" t="s">
        <v>409</v>
      </c>
    </row>
    <row r="3" spans="1:3" ht="15.6">
      <c r="A3" s="146" t="s">
        <v>172</v>
      </c>
      <c r="C3" s="147" t="s">
        <v>410</v>
      </c>
    </row>
    <row r="4" spans="1:3" ht="15.6">
      <c r="A4" s="147" t="s">
        <v>408</v>
      </c>
      <c r="C4" s="147" t="s">
        <v>411</v>
      </c>
    </row>
    <row r="5" spans="1:3" ht="15.6">
      <c r="A5" s="146" t="s">
        <v>169</v>
      </c>
      <c r="C5" s="150" t="s">
        <v>174</v>
      </c>
    </row>
    <row r="6" spans="1:3" ht="15.6">
      <c r="A6" s="149" t="s">
        <v>170</v>
      </c>
      <c r="C6" s="151" t="s">
        <v>173</v>
      </c>
    </row>
  </sheetData>
  <pageMargins left="0.7" right="0.7" top="0.75" bottom="0.75" header="0.3" footer="0.3"/>
  <tableParts count="2">
    <tablePart r:id="rId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8C616C-820D-4599-9CE2-EB1B04BF9115}">
  <dimension ref="A1:BI1119"/>
  <sheetViews>
    <sheetView zoomScaleNormal="100" workbookViewId="0">
      <selection activeCell="C16" sqref="C16"/>
    </sheetView>
  </sheetViews>
  <sheetFormatPr defaultColWidth="8.6640625" defaultRowHeight="15.6"/>
  <cols>
    <col min="1" max="1" width="20.5546875" style="103" bestFit="1" customWidth="1"/>
    <col min="2" max="2" width="17.5546875" style="103" bestFit="1" customWidth="1"/>
    <col min="3" max="3" width="10" style="103" customWidth="1"/>
    <col min="4" max="4" width="45.6640625" style="103" bestFit="1" customWidth="1"/>
    <col min="5" max="5" width="16.109375" style="103" bestFit="1" customWidth="1"/>
    <col min="6" max="6" width="9.77734375" style="103" bestFit="1" customWidth="1"/>
    <col min="7" max="7" width="36" style="103" customWidth="1"/>
    <col min="8" max="8" width="10" style="103" customWidth="1"/>
    <col min="9" max="10" width="16.109375" style="103" bestFit="1" customWidth="1"/>
    <col min="11" max="11" width="9.77734375" style="103" bestFit="1" customWidth="1"/>
    <col min="12" max="12" width="27.5546875" style="103" customWidth="1"/>
    <col min="13" max="13" width="8.6640625" style="103" customWidth="1"/>
    <col min="14" max="14" width="14.44140625" style="103" bestFit="1" customWidth="1"/>
    <col min="15" max="15" width="17.5546875" style="103" bestFit="1" customWidth="1"/>
    <col min="16" max="16" width="8.6640625" style="103" customWidth="1"/>
    <col min="17" max="17" width="21.88671875" style="103" customWidth="1"/>
    <col min="18" max="18" width="8.6640625" style="103" customWidth="1"/>
    <col min="19" max="19" width="18.44140625" style="103" bestFit="1" customWidth="1"/>
    <col min="20" max="21" width="8.6640625" style="103" customWidth="1"/>
    <col min="22" max="22" width="11.44140625" style="103" bestFit="1" customWidth="1"/>
    <col min="23" max="23" width="29.77734375" style="103" bestFit="1" customWidth="1"/>
    <col min="24" max="24" width="36.77734375" style="103" bestFit="1" customWidth="1"/>
    <col min="25" max="26" width="8.6640625" style="103" customWidth="1"/>
    <col min="27" max="27" width="23.5546875" style="103" bestFit="1" customWidth="1"/>
    <col min="28" max="28" width="11.44140625" style="103" bestFit="1" customWidth="1"/>
    <col min="29" max="29" width="36.77734375" style="103" bestFit="1" customWidth="1"/>
    <col min="30" max="30" width="59.6640625" style="103" bestFit="1" customWidth="1"/>
    <col min="31" max="31" width="7.33203125" style="103" bestFit="1" customWidth="1"/>
    <col min="32" max="32" width="13.33203125" style="103" bestFit="1" customWidth="1"/>
    <col min="33" max="33" width="21.77734375" style="103" bestFit="1" customWidth="1"/>
    <col min="34" max="34" width="9.5546875" style="103" customWidth="1"/>
    <col min="35" max="37" width="8.6640625" style="103"/>
    <col min="38" max="39" width="24.44140625" style="103" bestFit="1" customWidth="1"/>
    <col min="40" max="40" width="7.33203125" style="103" bestFit="1" customWidth="1"/>
    <col min="41" max="41" width="12.109375" style="103" bestFit="1" customWidth="1"/>
    <col min="42" max="42" width="19.88671875" style="103" bestFit="1" customWidth="1"/>
    <col min="43" max="44" width="8.6640625" style="103"/>
    <col min="45" max="46" width="24.44140625" style="103" bestFit="1" customWidth="1"/>
    <col min="47" max="47" width="7.33203125" style="103" bestFit="1" customWidth="1"/>
    <col min="48" max="48" width="18.88671875" style="103" bestFit="1" customWidth="1"/>
    <col min="49" max="49" width="8.109375" style="103" bestFit="1" customWidth="1"/>
    <col min="50" max="51" width="8.6640625" style="103"/>
    <col min="52" max="52" width="13.21875" style="103" bestFit="1" customWidth="1"/>
    <col min="53" max="54" width="8.6640625" style="103"/>
    <col min="55" max="55" width="9.77734375" style="103" bestFit="1" customWidth="1"/>
    <col min="56" max="57" width="8.6640625" style="103"/>
    <col min="58" max="58" width="22.77734375" style="103" bestFit="1" customWidth="1"/>
    <col min="59" max="16384" width="8.6640625" style="103"/>
  </cols>
  <sheetData>
    <row r="1" spans="1:61">
      <c r="A1" s="110" t="s">
        <v>209</v>
      </c>
      <c r="B1" s="111" t="s">
        <v>210</v>
      </c>
      <c r="C1" s="110"/>
      <c r="D1" t="s">
        <v>8</v>
      </c>
      <c r="E1" t="s">
        <v>210</v>
      </c>
      <c r="F1" t="s">
        <v>211</v>
      </c>
      <c r="G1" t="s">
        <v>2</v>
      </c>
      <c r="H1"/>
      <c r="I1" t="s">
        <v>8</v>
      </c>
      <c r="J1" t="s">
        <v>210</v>
      </c>
      <c r="K1" t="s">
        <v>211</v>
      </c>
      <c r="L1" t="s">
        <v>2</v>
      </c>
      <c r="M1"/>
      <c r="N1" s="110" t="s">
        <v>212</v>
      </c>
      <c r="O1" s="110" t="s">
        <v>210</v>
      </c>
      <c r="P1" s="110" t="s">
        <v>211</v>
      </c>
      <c r="Q1" s="111" t="s">
        <v>2</v>
      </c>
      <c r="R1" s="110"/>
      <c r="S1" s="122" t="s">
        <v>183</v>
      </c>
      <c r="T1" s="110"/>
      <c r="U1" s="110"/>
      <c r="V1" s="110" t="s">
        <v>213</v>
      </c>
      <c r="W1" s="110" t="s">
        <v>214</v>
      </c>
      <c r="X1" s="110" t="s">
        <v>215</v>
      </c>
      <c r="Y1" s="110"/>
      <c r="Z1" s="110"/>
      <c r="AA1" s="110" t="s">
        <v>209</v>
      </c>
      <c r="AB1" s="110" t="s">
        <v>213</v>
      </c>
      <c r="AC1" s="110" t="s">
        <v>215</v>
      </c>
      <c r="AD1" s="111" t="s">
        <v>368</v>
      </c>
      <c r="AE1" s="110" t="s">
        <v>216</v>
      </c>
      <c r="AF1" s="110" t="s">
        <v>217</v>
      </c>
      <c r="AG1" s="111" t="s">
        <v>211</v>
      </c>
      <c r="AH1" s="110" t="s">
        <v>2</v>
      </c>
      <c r="AI1" s="123" t="s">
        <v>360</v>
      </c>
      <c r="AJ1" s="110"/>
      <c r="AK1" s="110"/>
      <c r="AL1" s="110" t="s">
        <v>213</v>
      </c>
      <c r="AM1" s="110" t="s">
        <v>218</v>
      </c>
      <c r="AN1" s="110" t="s">
        <v>216</v>
      </c>
      <c r="AO1" s="110" t="s">
        <v>219</v>
      </c>
      <c r="AP1" s="110" t="s">
        <v>220</v>
      </c>
      <c r="AQ1" s="110" t="s">
        <v>2</v>
      </c>
      <c r="AR1" s="110"/>
      <c r="AS1" s="124" t="s">
        <v>213</v>
      </c>
      <c r="AT1" s="124" t="s">
        <v>218</v>
      </c>
      <c r="AU1" s="124" t="s">
        <v>216</v>
      </c>
      <c r="AV1" s="124" t="s">
        <v>219</v>
      </c>
      <c r="AW1" s="124" t="s">
        <v>220</v>
      </c>
      <c r="AX1" s="124" t="s">
        <v>2</v>
      </c>
      <c r="AY1" s="110"/>
      <c r="AZ1" s="110" t="s">
        <v>213</v>
      </c>
      <c r="BA1" s="111" t="s">
        <v>219</v>
      </c>
      <c r="BB1" s="111" t="s">
        <v>216</v>
      </c>
      <c r="BC1" s="111" t="s">
        <v>211</v>
      </c>
      <c r="BD1" s="111" t="s">
        <v>2</v>
      </c>
      <c r="BE1" s="110"/>
      <c r="BF1" s="125" t="s">
        <v>366</v>
      </c>
      <c r="BH1" s="133" t="s">
        <v>370</v>
      </c>
      <c r="BI1" s="134" t="s">
        <v>371</v>
      </c>
    </row>
    <row r="2" spans="1:61">
      <c r="A2" s="104" t="s">
        <v>187</v>
      </c>
      <c r="B2" s="110"/>
      <c r="D2" s="105" t="s">
        <v>221</v>
      </c>
      <c r="E2" s="112">
        <v>0.85599999999999998</v>
      </c>
      <c r="F2" s="112" t="s">
        <v>222</v>
      </c>
      <c r="G2" s="112" t="s">
        <v>350</v>
      </c>
      <c r="H2" s="59"/>
      <c r="I2" s="105" t="s">
        <v>223</v>
      </c>
      <c r="J2" s="112">
        <v>22.31</v>
      </c>
      <c r="K2" s="112" t="s">
        <v>222</v>
      </c>
      <c r="L2" s="112" t="s">
        <v>359</v>
      </c>
      <c r="M2" s="106"/>
      <c r="N2" s="104" t="s">
        <v>224</v>
      </c>
      <c r="O2" s="110">
        <v>2.5127899999999999</v>
      </c>
      <c r="P2" s="110" t="s">
        <v>225</v>
      </c>
      <c r="Q2" s="112" t="s">
        <v>359</v>
      </c>
      <c r="R2" s="106"/>
      <c r="S2" s="107" t="s">
        <v>190</v>
      </c>
      <c r="V2" s="110"/>
      <c r="W2" s="104" t="s">
        <v>188</v>
      </c>
      <c r="X2" s="110" t="str">
        <f>Table6[[#This Row],[Specific]]</f>
        <v>Select mode of transport</v>
      </c>
      <c r="AA2" s="110" t="str">
        <f>$A$3</f>
        <v>Albania</v>
      </c>
      <c r="AB2" s="110" t="str">
        <f>$S$10</f>
        <v>Train</v>
      </c>
      <c r="AC2" s="110" t="str">
        <f>$X$22</f>
        <v>Train - Average passenger train</v>
      </c>
      <c r="AD2" s="110" t="str">
        <f>AA2&amp;AC2</f>
        <v>AlbaniaTrain - Average passenger train</v>
      </c>
      <c r="AE2" s="110">
        <v>2021</v>
      </c>
      <c r="AF2" s="110">
        <v>4.41E-2</v>
      </c>
      <c r="AG2" s="110" t="s">
        <v>227</v>
      </c>
      <c r="AH2" s="110" t="s">
        <v>228</v>
      </c>
      <c r="AI2" s="110" t="s">
        <v>229</v>
      </c>
      <c r="AL2" s="104" t="s">
        <v>188</v>
      </c>
      <c r="AM2" s="104" t="s">
        <v>188</v>
      </c>
      <c r="AN2" s="111" t="s">
        <v>230</v>
      </c>
      <c r="AO2" s="110" t="s">
        <v>230</v>
      </c>
      <c r="AP2" s="111" t="s">
        <v>230</v>
      </c>
      <c r="AQ2" s="111" t="s">
        <v>230</v>
      </c>
      <c r="AS2" s="110" t="str">
        <f>Table4[[#This Row],[Category]]</f>
        <v>Select mode of transport</v>
      </c>
      <c r="AT2" s="110" t="str">
        <f>Table4[[#This Row],[Sub-category]]</f>
        <v>Select mode of transport</v>
      </c>
      <c r="AU2" s="111" t="s">
        <v>230</v>
      </c>
      <c r="AV2" s="110" t="s">
        <v>230</v>
      </c>
      <c r="AW2" s="111" t="s">
        <v>230</v>
      </c>
      <c r="AX2" s="111" t="s">
        <v>230</v>
      </c>
      <c r="AZ2" s="104" t="s">
        <v>337</v>
      </c>
      <c r="BA2" s="112">
        <v>22.31</v>
      </c>
      <c r="BB2" s="110">
        <v>2024</v>
      </c>
      <c r="BC2" s="112" t="s">
        <v>222</v>
      </c>
      <c r="BD2" s="112" t="s">
        <v>359</v>
      </c>
      <c r="BF2" s="120" t="s">
        <v>179</v>
      </c>
      <c r="BH2" s="132" t="s">
        <v>372</v>
      </c>
      <c r="BI2" s="135" t="s">
        <v>373</v>
      </c>
    </row>
    <row r="3" spans="1:61">
      <c r="A3" s="105" t="s">
        <v>226</v>
      </c>
      <c r="B3" s="110">
        <v>0.251</v>
      </c>
      <c r="D3" s="105" t="s">
        <v>231</v>
      </c>
      <c r="E3" s="112">
        <v>0.68200000000000005</v>
      </c>
      <c r="F3" s="112" t="s">
        <v>222</v>
      </c>
      <c r="G3" s="112" t="s">
        <v>350</v>
      </c>
      <c r="H3" s="108"/>
      <c r="I3" s="105" t="s">
        <v>232</v>
      </c>
      <c r="J3" s="112">
        <v>0.152</v>
      </c>
      <c r="K3" s="112" t="s">
        <v>222</v>
      </c>
      <c r="L3" s="112" t="s">
        <v>359</v>
      </c>
      <c r="M3" s="106"/>
      <c r="N3" s="104" t="s">
        <v>233</v>
      </c>
      <c r="O3" s="110">
        <v>2.0844</v>
      </c>
      <c r="P3" s="110" t="s">
        <v>225</v>
      </c>
      <c r="Q3" s="112" t="s">
        <v>359</v>
      </c>
      <c r="R3" s="106"/>
      <c r="S3" s="107" t="s">
        <v>191</v>
      </c>
      <c r="V3" s="110" t="str">
        <f>S2</f>
        <v>Bicycle</v>
      </c>
      <c r="W3" s="104" t="s">
        <v>234</v>
      </c>
      <c r="X3" s="110" t="str">
        <f>Table6[[#This Row],[Category]]&amp;" - "&amp;Table6[[#This Row],[Specific]]</f>
        <v>Bicycle - Standard</v>
      </c>
      <c r="AA3" s="110" t="str">
        <f>$A$4</f>
        <v>Andorra</v>
      </c>
      <c r="AB3" s="110" t="str">
        <f t="shared" ref="AB3:AB66" si="0">$S$10</f>
        <v>Train</v>
      </c>
      <c r="AC3" s="110" t="str">
        <f t="shared" ref="AC3:AC15" si="1">$X$22</f>
        <v>Train - Average passenger train</v>
      </c>
      <c r="AD3" s="110" t="str">
        <f t="shared" ref="AD3:AD66" si="2">AA3&amp;AC3</f>
        <v>AndorraTrain - Average passenger train</v>
      </c>
      <c r="AE3" s="110">
        <v>2021</v>
      </c>
      <c r="AF3" s="110">
        <v>4.41E-2</v>
      </c>
      <c r="AG3" s="110" t="s">
        <v>227</v>
      </c>
      <c r="AH3" s="110" t="s">
        <v>228</v>
      </c>
      <c r="AI3" s="110" t="s">
        <v>229</v>
      </c>
      <c r="AL3" s="104" t="s">
        <v>199</v>
      </c>
      <c r="AM3" s="104" t="s">
        <v>301</v>
      </c>
      <c r="AN3" s="110">
        <v>2024</v>
      </c>
      <c r="AO3" s="110">
        <v>7.7598999999999995E-4</v>
      </c>
      <c r="AP3" s="110" t="s">
        <v>236</v>
      </c>
      <c r="AQ3" s="112" t="s">
        <v>359</v>
      </c>
      <c r="AS3" s="126" t="str">
        <f>Table4[[#This Row],[Category]]</f>
        <v>Van</v>
      </c>
      <c r="AT3" s="126" t="str">
        <f>Table4[[#This Row],[Sub-category]]</f>
        <v>Van - Average</v>
      </c>
      <c r="AU3" s="126">
        <v>2024</v>
      </c>
      <c r="AV3" s="127">
        <v>0.31064000000000003</v>
      </c>
      <c r="AW3" s="126" t="s">
        <v>238</v>
      </c>
      <c r="AX3" s="112" t="s">
        <v>359</v>
      </c>
      <c r="BF3" s="121" t="s">
        <v>367</v>
      </c>
    </row>
    <row r="4" spans="1:61">
      <c r="A4" s="105" t="s">
        <v>235</v>
      </c>
      <c r="B4" s="110">
        <v>7.0000000000000007E-2</v>
      </c>
      <c r="D4" s="105" t="s">
        <v>239</v>
      </c>
      <c r="E4" s="112">
        <v>0.21940000000000001</v>
      </c>
      <c r="F4" s="112" t="s">
        <v>222</v>
      </c>
      <c r="G4" s="113" t="s">
        <v>351</v>
      </c>
      <c r="H4" s="108"/>
      <c r="I4" s="108"/>
      <c r="J4" s="108"/>
      <c r="N4" s="104" t="s">
        <v>240</v>
      </c>
      <c r="O4" s="110">
        <v>1.5571299999999999</v>
      </c>
      <c r="P4" s="110" t="s">
        <v>225</v>
      </c>
      <c r="Q4" s="112" t="s">
        <v>359</v>
      </c>
      <c r="R4" s="106"/>
      <c r="S4" s="107" t="s">
        <v>192</v>
      </c>
      <c r="V4" s="110" t="str">
        <f>S2</f>
        <v>Bicycle</v>
      </c>
      <c r="W4" s="104" t="s">
        <v>241</v>
      </c>
      <c r="X4" s="110" t="str">
        <f>Table6[[#This Row],[Category]]&amp;" - "&amp;Table6[[#This Row],[Specific]]</f>
        <v>Bicycle - Electric</v>
      </c>
      <c r="AA4" s="110" t="str">
        <f>$A$5</f>
        <v>Austria</v>
      </c>
      <c r="AB4" s="110" t="str">
        <f t="shared" si="0"/>
        <v>Train</v>
      </c>
      <c r="AC4" s="110" t="str">
        <f t="shared" si="1"/>
        <v>Train - Average passenger train</v>
      </c>
      <c r="AD4" s="110" t="str">
        <f t="shared" si="2"/>
        <v>AustriaTrain - Average passenger train</v>
      </c>
      <c r="AE4" s="110">
        <v>2021</v>
      </c>
      <c r="AF4" s="110">
        <v>2.35E-2</v>
      </c>
      <c r="AG4" s="110" t="s">
        <v>227</v>
      </c>
      <c r="AH4" s="110" t="s">
        <v>228</v>
      </c>
      <c r="AI4" s="110"/>
      <c r="AL4" s="104" t="s">
        <v>199</v>
      </c>
      <c r="AM4" s="104" t="s">
        <v>305</v>
      </c>
      <c r="AN4" s="110">
        <v>2024</v>
      </c>
      <c r="AO4" s="110">
        <v>7.6738000000000002E-4</v>
      </c>
      <c r="AP4" s="110" t="s">
        <v>236</v>
      </c>
      <c r="AQ4" s="112" t="s">
        <v>359</v>
      </c>
      <c r="AS4" s="126" t="str">
        <f>Table4[[#This Row],[Category]]</f>
        <v>Van</v>
      </c>
      <c r="AT4" s="126" t="str">
        <f>Table4[[#This Row],[Sub-category]]</f>
        <v>Van - Diesel</v>
      </c>
      <c r="AU4" s="126">
        <v>2024</v>
      </c>
      <c r="AV4" s="127">
        <v>0.31151000000000001</v>
      </c>
      <c r="AW4" s="126" t="s">
        <v>238</v>
      </c>
      <c r="AX4" s="112" t="s">
        <v>359</v>
      </c>
    </row>
    <row r="5" spans="1:61">
      <c r="A5" s="105" t="s">
        <v>242</v>
      </c>
      <c r="B5" s="110">
        <v>0.12423000000000001</v>
      </c>
      <c r="D5" s="105" t="s">
        <v>243</v>
      </c>
      <c r="E5" s="112">
        <v>0.68200000000000005</v>
      </c>
      <c r="F5" s="112" t="s">
        <v>222</v>
      </c>
      <c r="G5" s="112" t="s">
        <v>350</v>
      </c>
      <c r="H5" s="108"/>
      <c r="I5" s="108"/>
      <c r="J5" s="108"/>
      <c r="N5" s="104" t="s">
        <v>244</v>
      </c>
      <c r="O5" s="110">
        <v>3.1749299999999998</v>
      </c>
      <c r="P5" s="110" t="s">
        <v>225</v>
      </c>
      <c r="Q5" s="112" t="s">
        <v>359</v>
      </c>
      <c r="R5" s="106"/>
      <c r="S5" s="107" t="s">
        <v>193</v>
      </c>
      <c r="V5" s="110" t="str">
        <f>S3</f>
        <v>Bus</v>
      </c>
      <c r="W5" s="104" t="s">
        <v>245</v>
      </c>
      <c r="X5" s="110" t="str">
        <f>Table6[[#This Row],[Category]]&amp;" - "&amp;Table6[[#This Row],[Specific]]</f>
        <v>Bus - Average local bus</v>
      </c>
      <c r="AA5" s="110" t="str">
        <f>$A$6</f>
        <v>Belarus</v>
      </c>
      <c r="AB5" s="110" t="str">
        <f t="shared" si="0"/>
        <v>Train</v>
      </c>
      <c r="AC5" s="110" t="str">
        <f t="shared" si="1"/>
        <v>Train - Average passenger train</v>
      </c>
      <c r="AD5" s="110" t="str">
        <f t="shared" si="2"/>
        <v>BelarusTrain - Average passenger train</v>
      </c>
      <c r="AE5" s="110">
        <v>2021</v>
      </c>
      <c r="AF5" s="110">
        <v>4.41E-2</v>
      </c>
      <c r="AG5" s="110" t="s">
        <v>227</v>
      </c>
      <c r="AH5" s="110" t="s">
        <v>228</v>
      </c>
      <c r="AI5" s="110" t="s">
        <v>229</v>
      </c>
      <c r="AL5" s="104" t="s">
        <v>199</v>
      </c>
      <c r="AM5" s="104" t="s">
        <v>303</v>
      </c>
      <c r="AN5" s="110">
        <v>2024</v>
      </c>
      <c r="AO5" s="110">
        <v>1.04915E-3</v>
      </c>
      <c r="AP5" s="110" t="s">
        <v>236</v>
      </c>
      <c r="AQ5" s="112" t="s">
        <v>359</v>
      </c>
      <c r="AS5" s="126" t="str">
        <f>Table4[[#This Row],[Category]]</f>
        <v>Van</v>
      </c>
      <c r="AT5" s="126" t="str">
        <f>Table4[[#This Row],[Sub-category]]</f>
        <v>Van - Petrol</v>
      </c>
      <c r="AU5" s="126">
        <v>2024</v>
      </c>
      <c r="AV5" s="112">
        <v>0.28278000000000003</v>
      </c>
      <c r="AW5" s="126" t="s">
        <v>238</v>
      </c>
      <c r="AX5" s="112" t="s">
        <v>359</v>
      </c>
    </row>
    <row r="6" spans="1:61">
      <c r="A6" s="105" t="s">
        <v>246</v>
      </c>
      <c r="B6" s="110">
        <v>0.498</v>
      </c>
      <c r="D6" s="105" t="s">
        <v>247</v>
      </c>
      <c r="E6" s="112">
        <v>0.24099999999999999</v>
      </c>
      <c r="F6" s="112" t="s">
        <v>222</v>
      </c>
      <c r="G6" s="112" t="s">
        <v>352</v>
      </c>
      <c r="H6" s="59"/>
      <c r="I6" s="59"/>
      <c r="J6" s="59"/>
      <c r="N6" s="104" t="s">
        <v>248</v>
      </c>
      <c r="O6" s="110">
        <v>2.7554099999999999</v>
      </c>
      <c r="P6" s="110" t="s">
        <v>225</v>
      </c>
      <c r="Q6" s="112" t="s">
        <v>359</v>
      </c>
      <c r="R6" s="106"/>
      <c r="S6" s="107" t="s">
        <v>194</v>
      </c>
      <c r="V6" s="110" t="str">
        <f>S4</f>
        <v>Car</v>
      </c>
      <c r="W6" s="104" t="s">
        <v>249</v>
      </c>
      <c r="X6" s="110" t="str">
        <f>Table6[[#This Row],[Category]]&amp;" - "&amp;Table6[[#This Row],[Specific]]</f>
        <v>Car - Average</v>
      </c>
      <c r="AA6" s="110" t="str">
        <f>$A$7</f>
        <v>Belgium</v>
      </c>
      <c r="AB6" s="110" t="str">
        <f t="shared" si="0"/>
        <v>Train</v>
      </c>
      <c r="AC6" s="110" t="str">
        <f t="shared" si="1"/>
        <v>Train - Average passenger train</v>
      </c>
      <c r="AD6" s="110" t="str">
        <f t="shared" si="2"/>
        <v>BelgiumTrain - Average passenger train</v>
      </c>
      <c r="AE6" s="110">
        <v>2025</v>
      </c>
      <c r="AF6" s="110">
        <v>3.0000000000000001E-3</v>
      </c>
      <c r="AG6" s="110" t="s">
        <v>227</v>
      </c>
      <c r="AH6" s="113" t="s">
        <v>251</v>
      </c>
      <c r="AI6" s="110"/>
      <c r="AL6" s="104" t="s">
        <v>199</v>
      </c>
      <c r="AM6" s="104" t="s">
        <v>307</v>
      </c>
      <c r="AN6" s="110">
        <v>2024</v>
      </c>
      <c r="AO6" s="110">
        <v>3.4895999999999999E-4</v>
      </c>
      <c r="AP6" s="110" t="s">
        <v>236</v>
      </c>
      <c r="AQ6" s="112" t="s">
        <v>359</v>
      </c>
      <c r="AS6" s="126" t="str">
        <f>Table4[[#This Row],[Category]]</f>
        <v>Van</v>
      </c>
      <c r="AT6" s="126" t="str">
        <f>Table4[[#This Row],[Sub-category]]</f>
        <v>Van - Electric</v>
      </c>
      <c r="AU6" s="126">
        <v>2024</v>
      </c>
      <c r="AV6" s="127">
        <v>9.6810000000000007E-2</v>
      </c>
      <c r="AW6" s="126" t="s">
        <v>238</v>
      </c>
      <c r="AX6" s="112" t="s">
        <v>359</v>
      </c>
    </row>
    <row r="7" spans="1:61">
      <c r="A7" s="105" t="s">
        <v>250</v>
      </c>
      <c r="B7" s="110">
        <v>0.13164999999999999</v>
      </c>
      <c r="D7" s="105" t="s">
        <v>16</v>
      </c>
      <c r="E7" s="112">
        <v>0.26300000000000001</v>
      </c>
      <c r="F7" s="112" t="s">
        <v>222</v>
      </c>
      <c r="G7" s="112" t="s">
        <v>350</v>
      </c>
      <c r="H7" s="59"/>
      <c r="I7" s="59"/>
      <c r="J7" s="59"/>
      <c r="N7" s="104" t="s">
        <v>252</v>
      </c>
      <c r="O7" s="110">
        <v>1.132E-2</v>
      </c>
      <c r="P7" s="110" t="s">
        <v>72</v>
      </c>
      <c r="Q7" s="112" t="s">
        <v>359</v>
      </c>
      <c r="R7" s="106"/>
      <c r="S7" s="107" t="s">
        <v>195</v>
      </c>
      <c r="V7" s="110" t="str">
        <f>S4</f>
        <v>Car</v>
      </c>
      <c r="W7" s="104" t="s">
        <v>253</v>
      </c>
      <c r="X7" s="110" t="str">
        <f>Table6[[#This Row],[Category]]&amp;" - "&amp;Table6[[#This Row],[Specific]]</f>
        <v>Car - Petrol</v>
      </c>
      <c r="AA7" s="110" t="str">
        <f>$A$8</f>
        <v>Bosnia and Herzegovina</v>
      </c>
      <c r="AB7" s="110" t="str">
        <f t="shared" si="0"/>
        <v>Train</v>
      </c>
      <c r="AC7" s="110" t="str">
        <f t="shared" si="1"/>
        <v>Train - Average passenger train</v>
      </c>
      <c r="AD7" s="110" t="str">
        <f t="shared" si="2"/>
        <v>Bosnia and HerzegovinaTrain - Average passenger train</v>
      </c>
      <c r="AE7" s="110">
        <v>2021</v>
      </c>
      <c r="AF7" s="110">
        <v>4.41E-2</v>
      </c>
      <c r="AG7" s="110" t="s">
        <v>227</v>
      </c>
      <c r="AH7" s="110" t="s">
        <v>228</v>
      </c>
      <c r="AI7" s="110" t="s">
        <v>229</v>
      </c>
      <c r="AL7" s="104" t="s">
        <v>206</v>
      </c>
      <c r="AM7" s="104" t="s">
        <v>206</v>
      </c>
      <c r="AN7" s="110">
        <v>2024</v>
      </c>
      <c r="AO7" s="110">
        <v>1.2111E-4</v>
      </c>
      <c r="AP7" s="110" t="s">
        <v>236</v>
      </c>
      <c r="AQ7" s="112" t="s">
        <v>359</v>
      </c>
      <c r="AS7" s="126" t="str">
        <f>Table4[[#This Row],[Category]]</f>
        <v>HGV</v>
      </c>
      <c r="AT7" s="126" t="str">
        <f>Table4[[#This Row],[Sub-category]]</f>
        <v>HGV</v>
      </c>
      <c r="AU7" s="126">
        <v>2024</v>
      </c>
      <c r="AV7" s="112">
        <v>1.0845</v>
      </c>
      <c r="AW7" s="126" t="s">
        <v>238</v>
      </c>
      <c r="AX7" s="112" t="s">
        <v>359</v>
      </c>
    </row>
    <row r="8" spans="1:61">
      <c r="A8" s="105" t="s">
        <v>254</v>
      </c>
      <c r="B8" s="110">
        <v>0.70909</v>
      </c>
      <c r="D8" s="105" t="s">
        <v>255</v>
      </c>
      <c r="E8" s="112">
        <v>0.28399999999999997</v>
      </c>
      <c r="F8" s="112" t="s">
        <v>222</v>
      </c>
      <c r="G8" s="112" t="s">
        <v>352</v>
      </c>
      <c r="H8" s="59"/>
      <c r="I8" s="59"/>
      <c r="J8" s="59"/>
      <c r="S8" s="107" t="s">
        <v>196</v>
      </c>
      <c r="V8" s="110" t="str">
        <f>S4</f>
        <v>Car</v>
      </c>
      <c r="W8" s="104" t="s">
        <v>256</v>
      </c>
      <c r="X8" s="110" t="str">
        <f>Table6[[#This Row],[Category]]&amp;" - "&amp;Table6[[#This Row],[Specific]]</f>
        <v>Car - Diesel</v>
      </c>
      <c r="AA8" s="110" t="str">
        <f>$A$9</f>
        <v>Bulgaria</v>
      </c>
      <c r="AB8" s="110" t="str">
        <f t="shared" si="0"/>
        <v>Train</v>
      </c>
      <c r="AC8" s="110" t="str">
        <f t="shared" si="1"/>
        <v>Train - Average passenger train</v>
      </c>
      <c r="AD8" s="110" t="str">
        <f t="shared" si="2"/>
        <v>BulgariaTrain - Average passenger train</v>
      </c>
      <c r="AE8" s="110">
        <v>2021</v>
      </c>
      <c r="AF8" s="110">
        <v>4.41E-2</v>
      </c>
      <c r="AG8" s="110" t="s">
        <v>227</v>
      </c>
      <c r="AH8" s="110" t="s">
        <v>228</v>
      </c>
      <c r="AI8" s="110" t="s">
        <v>229</v>
      </c>
      <c r="AL8" s="104" t="s">
        <v>194</v>
      </c>
      <c r="AM8" s="104" t="s">
        <v>207</v>
      </c>
      <c r="AN8" s="110">
        <v>2024</v>
      </c>
      <c r="AO8" s="110">
        <v>1.2342E-3</v>
      </c>
      <c r="AP8" s="110" t="s">
        <v>236</v>
      </c>
      <c r="AQ8" s="112" t="s">
        <v>359</v>
      </c>
      <c r="AS8" s="126" t="str">
        <f>Table4[[#This Row],[Category]]</f>
        <v>Plane</v>
      </c>
      <c r="AT8" s="126" t="str">
        <f>Table4[[#This Row],[Sub-category]]</f>
        <v>Frieght flight</v>
      </c>
      <c r="AU8" s="126">
        <v>2023</v>
      </c>
      <c r="AV8" s="112" t="s">
        <v>258</v>
      </c>
      <c r="AW8" s="126" t="s">
        <v>238</v>
      </c>
      <c r="AX8" s="112" t="s">
        <v>363</v>
      </c>
    </row>
    <row r="9" spans="1:61">
      <c r="A9" s="105" t="s">
        <v>257</v>
      </c>
      <c r="B9" s="110">
        <v>0.52239999999999998</v>
      </c>
      <c r="D9" s="105" t="s">
        <v>18</v>
      </c>
      <c r="E9" s="112">
        <v>0.30599999999999999</v>
      </c>
      <c r="F9" s="112" t="s">
        <v>222</v>
      </c>
      <c r="G9" s="112" t="s">
        <v>350</v>
      </c>
      <c r="H9" s="59"/>
      <c r="I9" s="59"/>
      <c r="J9" s="59"/>
      <c r="S9" s="107" t="s">
        <v>197</v>
      </c>
      <c r="V9" s="110" t="str">
        <f>S4</f>
        <v>Car</v>
      </c>
      <c r="W9" s="104" t="s">
        <v>259</v>
      </c>
      <c r="X9" s="110" t="str">
        <f>Table6[[#This Row],[Category]]&amp;" - "&amp;Table6[[#This Row],[Specific]]</f>
        <v>Car - Hybrid</v>
      </c>
      <c r="AA9" s="110" t="str">
        <f>$A$10</f>
        <v>Croatia</v>
      </c>
      <c r="AB9" s="110" t="str">
        <f t="shared" si="0"/>
        <v>Train</v>
      </c>
      <c r="AC9" s="110" t="str">
        <f t="shared" si="1"/>
        <v>Train - Average passenger train</v>
      </c>
      <c r="AD9" s="110" t="str">
        <f t="shared" si="2"/>
        <v>CroatiaTrain - Average passenger train</v>
      </c>
      <c r="AE9" s="110">
        <v>2021</v>
      </c>
      <c r="AF9" s="110">
        <v>4.41E-2</v>
      </c>
      <c r="AG9" s="110" t="s">
        <v>227</v>
      </c>
      <c r="AH9" s="110" t="s">
        <v>228</v>
      </c>
      <c r="AI9" s="110" t="s">
        <v>229</v>
      </c>
      <c r="AL9" s="104" t="s">
        <v>261</v>
      </c>
      <c r="AM9" s="104" t="s">
        <v>208</v>
      </c>
      <c r="AN9" s="110">
        <v>2024</v>
      </c>
      <c r="AO9" s="110">
        <v>1.6209999999999999E-5</v>
      </c>
      <c r="AP9" s="110" t="s">
        <v>236</v>
      </c>
      <c r="AQ9" s="112" t="s">
        <v>359</v>
      </c>
      <c r="AS9" s="126" t="str">
        <f>Table4[[#This Row],[Category]]</f>
        <v>Boat</v>
      </c>
      <c r="AT9" s="126" t="str">
        <f>Table4[[#This Row],[Sub-category]]</f>
        <v>Cargo ship</v>
      </c>
      <c r="AU9" s="128">
        <v>2023</v>
      </c>
      <c r="AV9" s="112" t="s">
        <v>258</v>
      </c>
      <c r="AW9" s="119" t="s">
        <v>238</v>
      </c>
      <c r="AX9" s="112" t="s">
        <v>363</v>
      </c>
    </row>
    <row r="10" spans="1:61">
      <c r="A10" s="105" t="s">
        <v>260</v>
      </c>
      <c r="B10" s="110">
        <v>0.26996999999999999</v>
      </c>
      <c r="D10" s="105" t="s">
        <v>262</v>
      </c>
      <c r="E10" s="112">
        <v>2.38</v>
      </c>
      <c r="F10" s="112" t="s">
        <v>222</v>
      </c>
      <c r="G10" s="112" t="s">
        <v>353</v>
      </c>
      <c r="H10" s="59"/>
      <c r="I10" s="59"/>
      <c r="J10" s="59"/>
      <c r="S10" s="107" t="s">
        <v>198</v>
      </c>
      <c r="V10" s="110" t="str">
        <f>S4</f>
        <v>Car</v>
      </c>
      <c r="W10" s="104" t="s">
        <v>241</v>
      </c>
      <c r="X10" s="110" t="str">
        <f>Table6[[#This Row],[Category]]&amp;" - "&amp;Table6[[#This Row],[Specific]]</f>
        <v>Car - Electric</v>
      </c>
      <c r="AA10" s="110" t="str">
        <f>$A$11</f>
        <v>Cyprus</v>
      </c>
      <c r="AB10" s="110" t="str">
        <f t="shared" si="0"/>
        <v>Train</v>
      </c>
      <c r="AC10" s="110" t="str">
        <f t="shared" si="1"/>
        <v>Train - Average passenger train</v>
      </c>
      <c r="AD10" s="110" t="str">
        <f t="shared" si="2"/>
        <v>CyprusTrain - Average passenger train</v>
      </c>
      <c r="AE10" s="110">
        <v>2021</v>
      </c>
      <c r="AF10" s="110">
        <v>4.41E-2</v>
      </c>
      <c r="AG10" s="110" t="s">
        <v>227</v>
      </c>
      <c r="AH10" s="110" t="s">
        <v>228</v>
      </c>
      <c r="AI10" s="110" t="s">
        <v>229</v>
      </c>
      <c r="AL10" s="104" t="s">
        <v>196</v>
      </c>
      <c r="AM10" s="104" t="s">
        <v>196</v>
      </c>
      <c r="AN10" s="110">
        <v>2024</v>
      </c>
      <c r="AO10" s="110">
        <v>0.14323</v>
      </c>
      <c r="AP10" s="110" t="s">
        <v>238</v>
      </c>
      <c r="AQ10" s="110" t="s">
        <v>359</v>
      </c>
      <c r="AS10" s="126" t="str">
        <f>Table4[[#This Row],[Category]]</f>
        <v>Motorbike</v>
      </c>
      <c r="AT10" s="126" t="str">
        <f>Table4[[#This Row],[Sub-category]]</f>
        <v>Motorbike</v>
      </c>
      <c r="AU10" s="129">
        <v>2024</v>
      </c>
      <c r="AV10" s="110">
        <v>0.14323</v>
      </c>
      <c r="AW10" s="129" t="s">
        <v>238</v>
      </c>
      <c r="AX10" s="126" t="s">
        <v>359</v>
      </c>
    </row>
    <row r="11" spans="1:61">
      <c r="A11" s="109" t="s">
        <v>332</v>
      </c>
      <c r="B11" s="110">
        <v>0.66229000000000005</v>
      </c>
      <c r="D11" s="105" t="s">
        <v>264</v>
      </c>
      <c r="E11" s="112">
        <v>6.67</v>
      </c>
      <c r="F11" s="112" t="s">
        <v>222</v>
      </c>
      <c r="G11" s="112" t="s">
        <v>354</v>
      </c>
      <c r="H11" s="59"/>
      <c r="I11" s="59"/>
      <c r="J11" s="59"/>
      <c r="S11" s="107" t="s">
        <v>199</v>
      </c>
      <c r="V11" s="110" t="str">
        <f>S5</f>
        <v>Coach</v>
      </c>
      <c r="W11" s="104" t="s">
        <v>249</v>
      </c>
      <c r="X11" s="110" t="str">
        <f>Table6[[#This Row],[Category]]</f>
        <v>Coach</v>
      </c>
      <c r="AA11" s="110" t="str">
        <f>$A$12</f>
        <v>Czechia</v>
      </c>
      <c r="AB11" s="110" t="str">
        <f t="shared" si="0"/>
        <v>Train</v>
      </c>
      <c r="AC11" s="110" t="str">
        <f t="shared" si="1"/>
        <v>Train - Average passenger train</v>
      </c>
      <c r="AD11" s="110" t="str">
        <f t="shared" si="2"/>
        <v>CzechiaTrain - Average passenger train</v>
      </c>
      <c r="AE11" s="110">
        <v>2021</v>
      </c>
      <c r="AF11" s="110">
        <v>4.41E-2</v>
      </c>
      <c r="AG11" s="110" t="s">
        <v>227</v>
      </c>
      <c r="AH11" s="110" t="s">
        <v>228</v>
      </c>
      <c r="AI11" s="110" t="s">
        <v>229</v>
      </c>
    </row>
    <row r="12" spans="1:61">
      <c r="A12" s="104" t="s">
        <v>263</v>
      </c>
      <c r="B12" s="110">
        <v>0.53997000000000006</v>
      </c>
      <c r="D12" s="105" t="s">
        <v>266</v>
      </c>
      <c r="E12" s="112">
        <v>3.165</v>
      </c>
      <c r="F12" s="112" t="s">
        <v>222</v>
      </c>
      <c r="G12" s="112" t="s">
        <v>355</v>
      </c>
      <c r="H12" s="59"/>
      <c r="I12" s="59"/>
      <c r="J12" s="59"/>
      <c r="V12" s="110" t="str">
        <f>S6</f>
        <v>Plane</v>
      </c>
      <c r="W12" s="104" t="s">
        <v>267</v>
      </c>
      <c r="X12" s="110" t="str">
        <f>Table6[[#This Row],[Category]]&amp;" - "&amp;Table6[[#This Row],[Specific]]</f>
        <v>Plane - Short-haul - Economy</v>
      </c>
      <c r="AA12" s="110" t="str">
        <f>$A$13</f>
        <v>Denmark</v>
      </c>
      <c r="AB12" s="110" t="str">
        <f t="shared" si="0"/>
        <v>Train</v>
      </c>
      <c r="AC12" s="110" t="str">
        <f t="shared" si="1"/>
        <v>Train - Average passenger train</v>
      </c>
      <c r="AD12" s="110" t="str">
        <f t="shared" si="2"/>
        <v>DenmarkTrain - Average passenger train</v>
      </c>
      <c r="AE12" s="110">
        <v>2021</v>
      </c>
      <c r="AF12" s="110">
        <v>0.114</v>
      </c>
      <c r="AG12" s="110" t="s">
        <v>227</v>
      </c>
      <c r="AH12" s="110" t="s">
        <v>228</v>
      </c>
      <c r="AI12" s="110"/>
    </row>
    <row r="13" spans="1:61">
      <c r="A13" s="104" t="s">
        <v>265</v>
      </c>
      <c r="B13" s="110">
        <v>0.14929999999999999</v>
      </c>
      <c r="D13" s="105" t="s">
        <v>269</v>
      </c>
      <c r="E13" s="112">
        <v>4.367</v>
      </c>
      <c r="F13" s="112" t="s">
        <v>222</v>
      </c>
      <c r="G13" s="112" t="s">
        <v>356</v>
      </c>
      <c r="H13" s="59"/>
      <c r="I13" s="59"/>
      <c r="J13" s="59"/>
      <c r="V13" s="110" t="str">
        <f>S6</f>
        <v>Plane</v>
      </c>
      <c r="W13" s="104" t="s">
        <v>270</v>
      </c>
      <c r="X13" s="110" t="str">
        <f>Table6[[#This Row],[Category]]&amp;" - "&amp;Table6[[#This Row],[Specific]]</f>
        <v>Plane - Short-haul - Business class</v>
      </c>
      <c r="AA13" s="110" t="str">
        <f>$A$14</f>
        <v>Estonia</v>
      </c>
      <c r="AB13" s="110" t="str">
        <f t="shared" si="0"/>
        <v>Train</v>
      </c>
      <c r="AC13" s="110" t="str">
        <f t="shared" si="1"/>
        <v>Train - Average passenger train</v>
      </c>
      <c r="AD13" s="110" t="str">
        <f t="shared" si="2"/>
        <v>EstoniaTrain - Average passenger train</v>
      </c>
      <c r="AE13" s="110">
        <v>2021</v>
      </c>
      <c r="AF13" s="110">
        <v>4.41E-2</v>
      </c>
      <c r="AG13" s="110" t="s">
        <v>227</v>
      </c>
      <c r="AH13" s="110" t="s">
        <v>228</v>
      </c>
      <c r="AI13" s="110" t="s">
        <v>229</v>
      </c>
    </row>
    <row r="14" spans="1:61">
      <c r="A14" s="104" t="s">
        <v>268</v>
      </c>
      <c r="B14" s="110">
        <v>0.59738999999999998</v>
      </c>
      <c r="D14" s="105" t="s">
        <v>272</v>
      </c>
      <c r="E14" s="112">
        <v>3.3450000000000002</v>
      </c>
      <c r="F14" s="112" t="s">
        <v>222</v>
      </c>
      <c r="G14" s="112" t="s">
        <v>357</v>
      </c>
      <c r="H14" s="59"/>
      <c r="I14" s="59"/>
      <c r="J14" s="59"/>
      <c r="V14" s="110" t="str">
        <f>S6</f>
        <v>Plane</v>
      </c>
      <c r="W14" s="104" t="s">
        <v>273</v>
      </c>
      <c r="X14" s="110" t="str">
        <f>Table6[[#This Row],[Category]]&amp;" - "&amp;Table6[[#This Row],[Specific]]</f>
        <v>Plane - Long-haul - Economy</v>
      </c>
      <c r="AA14" s="110" t="str">
        <f>$A$15</f>
        <v>Finland</v>
      </c>
      <c r="AB14" s="110" t="str">
        <f t="shared" si="0"/>
        <v>Train</v>
      </c>
      <c r="AC14" s="110" t="str">
        <f t="shared" si="1"/>
        <v>Train - Average passenger train</v>
      </c>
      <c r="AD14" s="110" t="str">
        <f t="shared" si="2"/>
        <v>FinlandTrain - Average passenger train</v>
      </c>
      <c r="AE14" s="110">
        <v>2021</v>
      </c>
      <c r="AF14" s="110">
        <v>4.5199999999999997E-2</v>
      </c>
      <c r="AG14" s="110" t="s">
        <v>227</v>
      </c>
      <c r="AH14" s="110" t="s">
        <v>228</v>
      </c>
      <c r="AI14" s="110"/>
    </row>
    <row r="15" spans="1:61">
      <c r="A15" s="104" t="s">
        <v>271</v>
      </c>
      <c r="B15" s="110">
        <v>9.8409999999999997E-2</v>
      </c>
      <c r="D15" s="105" t="s">
        <v>275</v>
      </c>
      <c r="E15" s="112">
        <v>3.3450000000000002</v>
      </c>
      <c r="F15" s="112" t="s">
        <v>222</v>
      </c>
      <c r="G15" s="112" t="s">
        <v>357</v>
      </c>
      <c r="H15" s="59"/>
      <c r="I15" s="59"/>
      <c r="J15" s="59"/>
      <c r="V15" s="110" t="str">
        <f>S6</f>
        <v>Plane</v>
      </c>
      <c r="W15" s="104" t="s">
        <v>276</v>
      </c>
      <c r="X15" s="110" t="str">
        <f>Table6[[#This Row],[Category]]&amp;" - "&amp;Table6[[#This Row],[Specific]]</f>
        <v>Plane - Long-haul - Premium economy</v>
      </c>
      <c r="AA15" s="110" t="str">
        <f>$A$16</f>
        <v>France</v>
      </c>
      <c r="AB15" s="110" t="str">
        <f t="shared" si="0"/>
        <v>Train</v>
      </c>
      <c r="AC15" s="110" t="str">
        <f t="shared" si="1"/>
        <v>Train - Average passenger train</v>
      </c>
      <c r="AD15" s="110" t="str">
        <f t="shared" si="2"/>
        <v>FranceTrain - Average passenger train</v>
      </c>
      <c r="AE15" s="110">
        <v>2022</v>
      </c>
      <c r="AF15" s="110">
        <v>7.4999999999999997E-3</v>
      </c>
      <c r="AG15" s="110" t="s">
        <v>227</v>
      </c>
      <c r="AH15" s="110" t="s">
        <v>228</v>
      </c>
      <c r="AI15" s="110" t="s">
        <v>361</v>
      </c>
    </row>
    <row r="16" spans="1:61">
      <c r="A16" s="104" t="s">
        <v>274</v>
      </c>
      <c r="B16" s="110">
        <v>7.6649999999999996E-2</v>
      </c>
      <c r="D16" s="105" t="s">
        <v>278</v>
      </c>
      <c r="E16" s="112">
        <v>3.3450000000000002</v>
      </c>
      <c r="F16" s="112" t="s">
        <v>222</v>
      </c>
      <c r="G16" s="112" t="s">
        <v>357</v>
      </c>
      <c r="H16" s="59"/>
      <c r="I16" s="59"/>
      <c r="J16" s="59"/>
      <c r="V16" s="111" t="str">
        <f>S6</f>
        <v>Plane</v>
      </c>
      <c r="W16" s="104" t="s">
        <v>279</v>
      </c>
      <c r="X16" s="110" t="str">
        <f>Table6[[#This Row],[Category]]&amp;" - "&amp;Table6[[#This Row],[Specific]]</f>
        <v>Plane - Long-haul - Business class</v>
      </c>
      <c r="AA16" s="110" t="str">
        <f>$A$16</f>
        <v>France</v>
      </c>
      <c r="AB16" s="110" t="str">
        <f t="shared" si="0"/>
        <v>Train</v>
      </c>
      <c r="AC16" s="110" t="str">
        <f>$X$23</f>
        <v>Train - Light rail/Tram</v>
      </c>
      <c r="AD16" s="110" t="str">
        <f t="shared" si="2"/>
        <v>FranceTrain - Light rail/Tram</v>
      </c>
      <c r="AE16" s="110">
        <v>2021</v>
      </c>
      <c r="AF16" s="110">
        <v>2.6800000000000001E-3</v>
      </c>
      <c r="AG16" s="110" t="s">
        <v>227</v>
      </c>
      <c r="AH16" s="110" t="s">
        <v>228</v>
      </c>
      <c r="AI16" s="110"/>
    </row>
    <row r="17" spans="1:35">
      <c r="A17" s="104" t="s">
        <v>277</v>
      </c>
      <c r="B17" s="110">
        <v>0.39765</v>
      </c>
      <c r="D17" s="105" t="s">
        <v>282</v>
      </c>
      <c r="E17" s="112">
        <v>4.532</v>
      </c>
      <c r="F17" s="112" t="s">
        <v>222</v>
      </c>
      <c r="G17" s="112" t="s">
        <v>358</v>
      </c>
      <c r="H17" s="59"/>
      <c r="I17" s="59"/>
      <c r="J17" s="59"/>
      <c r="V17" s="110" t="str">
        <f>S6</f>
        <v>Plane</v>
      </c>
      <c r="W17" s="104" t="s">
        <v>283</v>
      </c>
      <c r="X17" s="110" t="str">
        <f>Table6[[#This Row],[Category]]&amp;" - "&amp;Table6[[#This Row],[Specific]]</f>
        <v>Plane - Long-haul - First class</v>
      </c>
      <c r="AA17" s="110" t="str">
        <f>$A$17</f>
        <v>Germany</v>
      </c>
      <c r="AB17" s="110" t="str">
        <f t="shared" si="0"/>
        <v>Train</v>
      </c>
      <c r="AC17" s="110" t="str">
        <f t="shared" ref="AC17:AC45" si="3">$X$22</f>
        <v>Train - Average passenger train</v>
      </c>
      <c r="AD17" s="110" t="str">
        <f t="shared" si="2"/>
        <v>GermanyTrain - Average passenger train</v>
      </c>
      <c r="AE17" s="110">
        <v>2020</v>
      </c>
      <c r="AF17" s="110">
        <v>4.5999999999999999E-2</v>
      </c>
      <c r="AG17" s="110" t="s">
        <v>227</v>
      </c>
      <c r="AH17" s="110" t="s">
        <v>338</v>
      </c>
      <c r="AI17" s="110"/>
    </row>
    <row r="18" spans="1:35">
      <c r="A18" s="104" t="s">
        <v>281</v>
      </c>
      <c r="B18" s="110">
        <v>0.34831000000000001</v>
      </c>
      <c r="D18" s="105" t="s">
        <v>285</v>
      </c>
      <c r="E18" s="112">
        <v>4.532</v>
      </c>
      <c r="F18" s="112" t="s">
        <v>222</v>
      </c>
      <c r="G18" s="112" t="s">
        <v>358</v>
      </c>
      <c r="H18" s="59"/>
      <c r="I18" s="59"/>
      <c r="J18" s="59"/>
      <c r="V18" s="110" t="str">
        <f>S7</f>
        <v>Ferry</v>
      </c>
      <c r="W18" s="104" t="s">
        <v>286</v>
      </c>
      <c r="X18" s="110" t="str">
        <f>Table6[[#This Row],[Category]]&amp;" - "&amp;Table6[[#This Row],[Specific]]</f>
        <v>Ferry - Foot passenger</v>
      </c>
      <c r="AA18" s="110" t="str">
        <f>$A$18</f>
        <v>Greece</v>
      </c>
      <c r="AB18" s="110" t="str">
        <f t="shared" si="0"/>
        <v>Train</v>
      </c>
      <c r="AC18" s="110" t="str">
        <f t="shared" si="3"/>
        <v>Train - Average passenger train</v>
      </c>
      <c r="AD18" s="110" t="str">
        <f t="shared" si="2"/>
        <v>GreeceTrain - Average passenger train</v>
      </c>
      <c r="AE18" s="110">
        <v>2021</v>
      </c>
      <c r="AF18" s="110">
        <v>6.6199999999999995E-2</v>
      </c>
      <c r="AG18" s="110" t="s">
        <v>227</v>
      </c>
      <c r="AH18" s="110" t="s">
        <v>228</v>
      </c>
      <c r="AI18" s="110"/>
    </row>
    <row r="19" spans="1:35">
      <c r="A19" s="104" t="s">
        <v>284</v>
      </c>
      <c r="B19" s="110">
        <v>0.25862000000000002</v>
      </c>
      <c r="D19" s="104" t="s">
        <v>288</v>
      </c>
      <c r="E19" s="110">
        <v>6.67</v>
      </c>
      <c r="F19" s="112" t="s">
        <v>222</v>
      </c>
      <c r="G19" s="112" t="s">
        <v>350</v>
      </c>
      <c r="V19" s="110" t="str">
        <f>S7</f>
        <v>Ferry</v>
      </c>
      <c r="W19" s="104" t="s">
        <v>289</v>
      </c>
      <c r="X19" s="110" t="str">
        <f>Table6[[#This Row],[Category]]&amp;" - "&amp;Table6[[#This Row],[Specific]]</f>
        <v>Ferry - Car passenger</v>
      </c>
      <c r="AA19" s="110" t="str">
        <f>$A$19</f>
        <v>Hungary</v>
      </c>
      <c r="AB19" s="110" t="str">
        <f t="shared" si="0"/>
        <v>Train</v>
      </c>
      <c r="AC19" s="110" t="str">
        <f t="shared" si="3"/>
        <v>Train - Average passenger train</v>
      </c>
      <c r="AD19" s="110" t="str">
        <f t="shared" si="2"/>
        <v>HungaryTrain - Average passenger train</v>
      </c>
      <c r="AE19" s="110">
        <v>2021</v>
      </c>
      <c r="AF19" s="110">
        <v>4.41E-2</v>
      </c>
      <c r="AG19" s="110" t="s">
        <v>227</v>
      </c>
      <c r="AH19" s="110" t="s">
        <v>228</v>
      </c>
      <c r="AI19" s="110" t="s">
        <v>229</v>
      </c>
    </row>
    <row r="20" spans="1:35">
      <c r="A20" s="104" t="s">
        <v>287</v>
      </c>
      <c r="B20" s="110">
        <v>1.7379341250280079E-4</v>
      </c>
      <c r="D20" s="104" t="s">
        <v>291</v>
      </c>
      <c r="E20" s="110">
        <v>5.58</v>
      </c>
      <c r="F20" s="112" t="s">
        <v>222</v>
      </c>
      <c r="G20" s="112" t="s">
        <v>350</v>
      </c>
      <c r="V20" s="110" t="str">
        <f>S8</f>
        <v>Motorbike</v>
      </c>
      <c r="W20" s="104" t="s">
        <v>249</v>
      </c>
      <c r="X20" s="110" t="str">
        <f>Table6[[#This Row],[Category]]</f>
        <v>Motorbike</v>
      </c>
      <c r="AA20" s="110" t="str">
        <f>$A$20</f>
        <v>Iceland</v>
      </c>
      <c r="AB20" s="110" t="str">
        <f t="shared" si="0"/>
        <v>Train</v>
      </c>
      <c r="AC20" s="110" t="str">
        <f t="shared" si="3"/>
        <v>Train - Average passenger train</v>
      </c>
      <c r="AD20" s="110" t="str">
        <f t="shared" si="2"/>
        <v>IcelandTrain - Average passenger train</v>
      </c>
      <c r="AE20" s="110">
        <v>2021</v>
      </c>
      <c r="AF20" s="110">
        <v>4.41E-2</v>
      </c>
      <c r="AG20" s="110" t="s">
        <v>227</v>
      </c>
      <c r="AH20" s="110" t="s">
        <v>228</v>
      </c>
      <c r="AI20" s="110" t="s">
        <v>229</v>
      </c>
    </row>
    <row r="21" spans="1:35">
      <c r="A21" s="104" t="s">
        <v>290</v>
      </c>
      <c r="B21" s="110">
        <v>0.34043000000000001</v>
      </c>
      <c r="D21" s="104" t="s">
        <v>293</v>
      </c>
      <c r="E21" s="110">
        <v>13.06</v>
      </c>
      <c r="F21" s="112" t="s">
        <v>222</v>
      </c>
      <c r="G21" s="112" t="s">
        <v>350</v>
      </c>
      <c r="V21" s="110" t="str">
        <f>S9</f>
        <v>Taxi</v>
      </c>
      <c r="W21" s="104" t="s">
        <v>249</v>
      </c>
      <c r="X21" s="110" t="str">
        <f>Table6[[#This Row],[Category]]</f>
        <v>Taxi</v>
      </c>
      <c r="AA21" s="110" t="str">
        <f>$A$21</f>
        <v>Ireland</v>
      </c>
      <c r="AB21" s="110" t="str">
        <f t="shared" si="0"/>
        <v>Train</v>
      </c>
      <c r="AC21" s="110" t="str">
        <f t="shared" si="3"/>
        <v>Train - Average passenger train</v>
      </c>
      <c r="AD21" s="110" t="str">
        <f t="shared" si="2"/>
        <v>IrelandTrain - Average passenger train</v>
      </c>
      <c r="AE21" s="110">
        <v>2022</v>
      </c>
      <c r="AF21" s="110">
        <v>3.8800000000000001E-2</v>
      </c>
      <c r="AG21" s="110" t="s">
        <v>227</v>
      </c>
      <c r="AH21" s="110" t="s">
        <v>228</v>
      </c>
      <c r="AI21" s="110"/>
    </row>
    <row r="22" spans="1:35">
      <c r="A22" s="104" t="s">
        <v>292</v>
      </c>
      <c r="B22" s="110">
        <v>0.33651999999999999</v>
      </c>
      <c r="V22" s="110" t="str">
        <f>S10</f>
        <v>Train</v>
      </c>
      <c r="W22" s="104" t="s">
        <v>295</v>
      </c>
      <c r="X22" s="110" t="str">
        <f>Table6[[#This Row],[Category]]&amp;" - "&amp;Table6[[#This Row],[Specific]]</f>
        <v>Train - Average passenger train</v>
      </c>
      <c r="AA22" s="110" t="str">
        <f>$A$22</f>
        <v>Italy</v>
      </c>
      <c r="AB22" s="110" t="str">
        <f t="shared" si="0"/>
        <v>Train</v>
      </c>
      <c r="AC22" s="110" t="str">
        <f t="shared" si="3"/>
        <v>Train - Average passenger train</v>
      </c>
      <c r="AD22" s="110" t="str">
        <f t="shared" si="2"/>
        <v>ItalyTrain - Average passenger train</v>
      </c>
      <c r="AE22" s="110">
        <v>2021</v>
      </c>
      <c r="AF22" s="110">
        <v>3.1699999999999999E-2</v>
      </c>
      <c r="AG22" s="110" t="s">
        <v>227</v>
      </c>
      <c r="AH22" s="110" t="s">
        <v>228</v>
      </c>
      <c r="AI22" s="110"/>
    </row>
    <row r="23" spans="1:35">
      <c r="A23" s="104" t="s">
        <v>294</v>
      </c>
      <c r="B23" s="110">
        <v>0.1396</v>
      </c>
      <c r="V23" s="110" t="str">
        <f>S10</f>
        <v>Train</v>
      </c>
      <c r="W23" s="104" t="s">
        <v>297</v>
      </c>
      <c r="X23" s="110" t="str">
        <f>Table6[[#This Row],[Category]]&amp;" - "&amp;Table6[[#This Row],[Specific]]</f>
        <v>Train - Light rail/Tram</v>
      </c>
      <c r="AA23" s="110" t="str">
        <f>$A$23</f>
        <v>Latvia</v>
      </c>
      <c r="AB23" s="110" t="str">
        <f t="shared" si="0"/>
        <v>Train</v>
      </c>
      <c r="AC23" s="110" t="str">
        <f t="shared" si="3"/>
        <v>Train - Average passenger train</v>
      </c>
      <c r="AD23" s="110" t="str">
        <f t="shared" si="2"/>
        <v>LatviaTrain - Average passenger train</v>
      </c>
      <c r="AE23" s="110">
        <v>2021</v>
      </c>
      <c r="AF23" s="110">
        <v>4.41E-2</v>
      </c>
      <c r="AG23" s="110" t="s">
        <v>227</v>
      </c>
      <c r="AH23" s="110" t="s">
        <v>228</v>
      </c>
      <c r="AI23" s="110" t="s">
        <v>229</v>
      </c>
    </row>
    <row r="24" spans="1:35">
      <c r="A24" s="104" t="s">
        <v>296</v>
      </c>
      <c r="B24" s="110">
        <v>5.1999999999999998E-2</v>
      </c>
      <c r="V24" s="110" t="str">
        <f>S10</f>
        <v>Train</v>
      </c>
      <c r="W24" s="104" t="s">
        <v>299</v>
      </c>
      <c r="X24" s="110" t="str">
        <f>Table6[[#This Row],[Category]]&amp;" - "&amp;Table6[[#This Row],[Specific]]</f>
        <v>Train - Underground/Metro</v>
      </c>
      <c r="AA24" s="110" t="str">
        <f>$A$24</f>
        <v>Liechtenstein</v>
      </c>
      <c r="AB24" s="110" t="str">
        <f t="shared" si="0"/>
        <v>Train</v>
      </c>
      <c r="AC24" s="110" t="str">
        <f t="shared" si="3"/>
        <v>Train - Average passenger train</v>
      </c>
      <c r="AD24" s="110" t="str">
        <f t="shared" si="2"/>
        <v>LiechtensteinTrain - Average passenger train</v>
      </c>
      <c r="AE24" s="110">
        <v>2021</v>
      </c>
      <c r="AF24" s="110">
        <v>4.41E-2</v>
      </c>
      <c r="AG24" s="110" t="s">
        <v>227</v>
      </c>
      <c r="AH24" s="110" t="s">
        <v>228</v>
      </c>
      <c r="AI24" s="110" t="s">
        <v>229</v>
      </c>
    </row>
    <row r="25" spans="1:35">
      <c r="A25" s="104" t="s">
        <v>298</v>
      </c>
      <c r="B25" s="110">
        <v>0.18055000000000002</v>
      </c>
      <c r="V25" s="110" t="str">
        <f>S11</f>
        <v>Van</v>
      </c>
      <c r="W25" s="104" t="s">
        <v>249</v>
      </c>
      <c r="X25" s="110" t="str">
        <f>Table6[[#This Row],[Category]]&amp;" - "&amp;Table6[[#This Row],[Specific]]</f>
        <v>Van - Average</v>
      </c>
      <c r="AA25" s="110" t="str">
        <f>$A$25</f>
        <v>Lithuania</v>
      </c>
      <c r="AB25" s="110" t="str">
        <f t="shared" si="0"/>
        <v>Train</v>
      </c>
      <c r="AC25" s="110" t="str">
        <f t="shared" si="3"/>
        <v>Train - Average passenger train</v>
      </c>
      <c r="AD25" s="110" t="str">
        <f t="shared" si="2"/>
        <v>LithuaniaTrain - Average passenger train</v>
      </c>
      <c r="AE25" s="110">
        <v>2021</v>
      </c>
      <c r="AF25" s="110">
        <v>4.41E-2</v>
      </c>
      <c r="AG25" s="110" t="s">
        <v>227</v>
      </c>
      <c r="AH25" s="110" t="s">
        <v>228</v>
      </c>
      <c r="AI25" s="110" t="s">
        <v>229</v>
      </c>
    </row>
    <row r="26" spans="1:35">
      <c r="A26" s="104" t="s">
        <v>300</v>
      </c>
      <c r="B26" s="110">
        <v>8.8789999999999994E-2</v>
      </c>
      <c r="V26" s="110" t="str">
        <f>S11</f>
        <v>Van</v>
      </c>
      <c r="W26" s="104" t="s">
        <v>253</v>
      </c>
      <c r="X26" s="110" t="str">
        <f>Table6[[#This Row],[Category]]&amp;" - "&amp;Table6[[#This Row],[Specific]]</f>
        <v>Van - Petrol</v>
      </c>
      <c r="AA26" s="110" t="str">
        <f>$A$26</f>
        <v>Luxembourg</v>
      </c>
      <c r="AB26" s="110" t="str">
        <f t="shared" si="0"/>
        <v>Train</v>
      </c>
      <c r="AC26" s="110" t="str">
        <f t="shared" si="3"/>
        <v>Train - Average passenger train</v>
      </c>
      <c r="AD26" s="110" t="str">
        <f t="shared" si="2"/>
        <v>LuxembourgTrain - Average passenger train</v>
      </c>
      <c r="AE26" s="110">
        <v>2021</v>
      </c>
      <c r="AF26" s="110">
        <v>3.9699999999999999E-2</v>
      </c>
      <c r="AG26" s="110" t="s">
        <v>227</v>
      </c>
      <c r="AH26" s="110" t="s">
        <v>228</v>
      </c>
      <c r="AI26" s="110"/>
    </row>
    <row r="27" spans="1:35">
      <c r="A27" s="104" t="s">
        <v>302</v>
      </c>
      <c r="B27" s="110">
        <v>0.52217000000000002</v>
      </c>
      <c r="V27" s="110" t="str">
        <f>S11</f>
        <v>Van</v>
      </c>
      <c r="W27" s="104" t="s">
        <v>256</v>
      </c>
      <c r="X27" s="110" t="str">
        <f>Table6[[#This Row],[Category]]&amp;" - "&amp;Table6[[#This Row],[Specific]]</f>
        <v>Van - Diesel</v>
      </c>
      <c r="AA27" s="110" t="str">
        <f>$A$27</f>
        <v>Malta</v>
      </c>
      <c r="AB27" s="110" t="str">
        <f t="shared" si="0"/>
        <v>Train</v>
      </c>
      <c r="AC27" s="110" t="str">
        <f t="shared" si="3"/>
        <v>Train - Average passenger train</v>
      </c>
      <c r="AD27" s="110" t="str">
        <f t="shared" si="2"/>
        <v>MaltaTrain - Average passenger train</v>
      </c>
      <c r="AE27" s="110">
        <v>2021</v>
      </c>
      <c r="AF27" s="110">
        <v>4.41E-2</v>
      </c>
      <c r="AG27" s="110" t="s">
        <v>227</v>
      </c>
      <c r="AH27" s="110" t="s">
        <v>228</v>
      </c>
      <c r="AI27" s="110" t="s">
        <v>229</v>
      </c>
    </row>
    <row r="28" spans="1:35">
      <c r="A28" s="104" t="s">
        <v>304</v>
      </c>
      <c r="B28" s="110">
        <v>0.52998999999999996</v>
      </c>
      <c r="V28" s="110" t="str">
        <f>S11</f>
        <v>Van</v>
      </c>
      <c r="W28" s="104" t="s">
        <v>241</v>
      </c>
      <c r="X28" s="110" t="str">
        <f>Table6[[#This Row],[Category]]&amp;" - "&amp;Table6[[#This Row],[Specific]]</f>
        <v>Van - Electric</v>
      </c>
      <c r="AA28" s="110" t="str">
        <f>$A$28</f>
        <v>Moldova</v>
      </c>
      <c r="AB28" s="110" t="str">
        <f t="shared" si="0"/>
        <v>Train</v>
      </c>
      <c r="AC28" s="110" t="str">
        <f t="shared" si="3"/>
        <v>Train - Average passenger train</v>
      </c>
      <c r="AD28" s="110" t="str">
        <f t="shared" si="2"/>
        <v>MoldovaTrain - Average passenger train</v>
      </c>
      <c r="AE28" s="110">
        <v>2021</v>
      </c>
      <c r="AF28" s="110">
        <v>4.41E-2</v>
      </c>
      <c r="AG28" s="110" t="s">
        <v>227</v>
      </c>
      <c r="AH28" s="110" t="s">
        <v>228</v>
      </c>
      <c r="AI28" s="110" t="s">
        <v>229</v>
      </c>
    </row>
    <row r="29" spans="1:35">
      <c r="A29" s="104" t="s">
        <v>306</v>
      </c>
      <c r="B29" s="110">
        <v>6.8000000000000005E-2</v>
      </c>
      <c r="AA29" s="110" t="str">
        <f>$A$29</f>
        <v>Monaco</v>
      </c>
      <c r="AB29" s="110" t="str">
        <f t="shared" si="0"/>
        <v>Train</v>
      </c>
      <c r="AC29" s="110" t="str">
        <f t="shared" si="3"/>
        <v>Train - Average passenger train</v>
      </c>
      <c r="AD29" s="110" t="str">
        <f t="shared" si="2"/>
        <v>MonacoTrain - Average passenger train</v>
      </c>
      <c r="AE29" s="110">
        <v>2021</v>
      </c>
      <c r="AF29" s="110">
        <v>4.41E-2</v>
      </c>
      <c r="AG29" s="110" t="s">
        <v>227</v>
      </c>
      <c r="AH29" s="110" t="s">
        <v>228</v>
      </c>
      <c r="AI29" s="110" t="s">
        <v>229</v>
      </c>
    </row>
    <row r="30" spans="1:35">
      <c r="A30" s="104" t="s">
        <v>308</v>
      </c>
      <c r="B30" s="110">
        <v>0.49936999999999998</v>
      </c>
      <c r="AA30" s="110" t="str">
        <f>$A$30</f>
        <v>Montenegro</v>
      </c>
      <c r="AB30" s="110" t="str">
        <f t="shared" si="0"/>
        <v>Train</v>
      </c>
      <c r="AC30" s="110" t="str">
        <f t="shared" si="3"/>
        <v>Train - Average passenger train</v>
      </c>
      <c r="AD30" s="110" t="str">
        <f t="shared" si="2"/>
        <v>MontenegroTrain - Average passenger train</v>
      </c>
      <c r="AE30" s="110">
        <v>2021</v>
      </c>
      <c r="AF30" s="110">
        <v>4.41E-2</v>
      </c>
      <c r="AG30" s="110" t="s">
        <v>227</v>
      </c>
      <c r="AH30" s="110" t="s">
        <v>228</v>
      </c>
      <c r="AI30" s="110" t="s">
        <v>229</v>
      </c>
    </row>
    <row r="31" spans="1:35">
      <c r="A31" s="104" t="s">
        <v>309</v>
      </c>
      <c r="B31" s="110">
        <v>0.32201000000000002</v>
      </c>
      <c r="AA31" s="110" t="str">
        <f>$A$31</f>
        <v>Netherlands</v>
      </c>
      <c r="AB31" s="110" t="str">
        <f t="shared" si="0"/>
        <v>Train</v>
      </c>
      <c r="AC31" s="110" t="str">
        <f t="shared" si="3"/>
        <v>Train - Average passenger train</v>
      </c>
      <c r="AD31" s="110" t="str">
        <f t="shared" si="2"/>
        <v>NetherlandsTrain - Average passenger train</v>
      </c>
      <c r="AE31" s="110">
        <v>2025</v>
      </c>
      <c r="AF31" s="110">
        <v>3.0000000000000001E-3</v>
      </c>
      <c r="AG31" s="110" t="s">
        <v>227</v>
      </c>
      <c r="AH31" s="113" t="s">
        <v>362</v>
      </c>
      <c r="AI31" s="110"/>
    </row>
    <row r="32" spans="1:35">
      <c r="A32" s="104" t="s">
        <v>311</v>
      </c>
      <c r="B32" s="110">
        <v>0.53801538163842011</v>
      </c>
      <c r="AA32" s="110" t="str">
        <f>$A$32</f>
        <v>North Macedonia</v>
      </c>
      <c r="AB32" s="110" t="str">
        <f t="shared" si="0"/>
        <v>Train</v>
      </c>
      <c r="AC32" s="110" t="str">
        <f t="shared" si="3"/>
        <v>Train - Average passenger train</v>
      </c>
      <c r="AD32" s="110" t="str">
        <f t="shared" si="2"/>
        <v>North MacedoniaTrain - Average passenger train</v>
      </c>
      <c r="AE32" s="110">
        <v>2021</v>
      </c>
      <c r="AF32" s="110">
        <v>4.41E-2</v>
      </c>
      <c r="AG32" s="110" t="s">
        <v>227</v>
      </c>
      <c r="AH32" s="110" t="s">
        <v>228</v>
      </c>
      <c r="AI32" s="110" t="s">
        <v>229</v>
      </c>
    </row>
    <row r="33" spans="1:35">
      <c r="A33" s="104" t="s">
        <v>312</v>
      </c>
      <c r="B33" s="110">
        <v>9.3399999999999993E-3</v>
      </c>
      <c r="AA33" s="110" t="str">
        <f>$A$33</f>
        <v>Norway</v>
      </c>
      <c r="AB33" s="110" t="str">
        <f t="shared" si="0"/>
        <v>Train</v>
      </c>
      <c r="AC33" s="110" t="str">
        <f t="shared" si="3"/>
        <v>Train - Average passenger train</v>
      </c>
      <c r="AD33" s="110" t="str">
        <f t="shared" si="2"/>
        <v>NorwayTrain - Average passenger train</v>
      </c>
      <c r="AE33" s="110">
        <v>2021</v>
      </c>
      <c r="AF33" s="110">
        <v>0.04</v>
      </c>
      <c r="AG33" s="110" t="s">
        <v>227</v>
      </c>
      <c r="AH33" s="110" t="s">
        <v>228</v>
      </c>
      <c r="AI33" s="110"/>
    </row>
    <row r="34" spans="1:35">
      <c r="A34" s="104" t="s">
        <v>313</v>
      </c>
      <c r="B34" s="110">
        <v>0.77073999999999998</v>
      </c>
      <c r="AA34" s="110" t="str">
        <f>$A$34</f>
        <v>Poland</v>
      </c>
      <c r="AB34" s="110" t="str">
        <f t="shared" si="0"/>
        <v>Train</v>
      </c>
      <c r="AC34" s="110" t="str">
        <f t="shared" si="3"/>
        <v>Train - Average passenger train</v>
      </c>
      <c r="AD34" s="110" t="str">
        <f t="shared" si="2"/>
        <v>PolandTrain - Average passenger train</v>
      </c>
      <c r="AE34" s="110">
        <v>2021</v>
      </c>
      <c r="AF34" s="110">
        <v>4.41E-2</v>
      </c>
      <c r="AG34" s="110" t="s">
        <v>227</v>
      </c>
      <c r="AH34" s="110" t="s">
        <v>228</v>
      </c>
      <c r="AI34" s="110" t="s">
        <v>229</v>
      </c>
    </row>
    <row r="35" spans="1:35">
      <c r="A35" s="104" t="s">
        <v>314</v>
      </c>
      <c r="B35" s="110">
        <v>0.18329000000000001</v>
      </c>
      <c r="AA35" s="110" t="str">
        <f>$A$35</f>
        <v>Portugal</v>
      </c>
      <c r="AB35" s="110" t="str">
        <f t="shared" si="0"/>
        <v>Train</v>
      </c>
      <c r="AC35" s="110" t="str">
        <f t="shared" si="3"/>
        <v>Train - Average passenger train</v>
      </c>
      <c r="AD35" s="110" t="str">
        <f t="shared" si="2"/>
        <v>PortugalTrain - Average passenger train</v>
      </c>
      <c r="AE35" s="110">
        <v>2021</v>
      </c>
      <c r="AF35" s="110">
        <v>6.1499999999999999E-2</v>
      </c>
      <c r="AG35" s="110" t="s">
        <v>227</v>
      </c>
      <c r="AH35" s="110" t="s">
        <v>228</v>
      </c>
      <c r="AI35" s="110"/>
    </row>
    <row r="36" spans="1:35">
      <c r="A36" s="104" t="s">
        <v>315</v>
      </c>
      <c r="B36" s="110">
        <v>0.32450000000000001</v>
      </c>
      <c r="AA36" s="110" t="str">
        <f>$A$36</f>
        <v>Romania</v>
      </c>
      <c r="AB36" s="110" t="str">
        <f t="shared" si="0"/>
        <v>Train</v>
      </c>
      <c r="AC36" s="110" t="str">
        <f t="shared" si="3"/>
        <v>Train - Average passenger train</v>
      </c>
      <c r="AD36" s="110" t="str">
        <f t="shared" si="2"/>
        <v>RomaniaTrain - Average passenger train</v>
      </c>
      <c r="AE36" s="110">
        <v>2021</v>
      </c>
      <c r="AF36" s="110">
        <v>4.41E-2</v>
      </c>
      <c r="AG36" s="110" t="s">
        <v>227</v>
      </c>
      <c r="AH36" s="110" t="s">
        <v>228</v>
      </c>
      <c r="AI36" s="110" t="s">
        <v>229</v>
      </c>
    </row>
    <row r="37" spans="1:35">
      <c r="A37" s="104" t="s">
        <v>316</v>
      </c>
      <c r="B37" s="110">
        <v>0.224</v>
      </c>
      <c r="AA37" s="110" t="str">
        <f>$A$37</f>
        <v>San Marino</v>
      </c>
      <c r="AB37" s="110" t="str">
        <f t="shared" si="0"/>
        <v>Train</v>
      </c>
      <c r="AC37" s="110" t="str">
        <f t="shared" si="3"/>
        <v>Train - Average passenger train</v>
      </c>
      <c r="AD37" s="110" t="str">
        <f t="shared" si="2"/>
        <v>San MarinoTrain - Average passenger train</v>
      </c>
      <c r="AE37" s="110">
        <v>2021</v>
      </c>
      <c r="AF37" s="110">
        <v>4.41E-2</v>
      </c>
      <c r="AG37" s="110" t="s">
        <v>227</v>
      </c>
      <c r="AH37" s="110" t="s">
        <v>228</v>
      </c>
      <c r="AI37" s="110" t="s">
        <v>229</v>
      </c>
    </row>
    <row r="38" spans="1:35">
      <c r="A38" s="104" t="s">
        <v>317</v>
      </c>
      <c r="B38" s="110">
        <v>0.72855999999999999</v>
      </c>
      <c r="AA38" s="110" t="str">
        <f>$A$38</f>
        <v>Serbia</v>
      </c>
      <c r="AB38" s="110" t="str">
        <f t="shared" si="0"/>
        <v>Train</v>
      </c>
      <c r="AC38" s="110" t="str">
        <f t="shared" si="3"/>
        <v>Train - Average passenger train</v>
      </c>
      <c r="AD38" s="110" t="str">
        <f t="shared" si="2"/>
        <v>SerbiaTrain - Average passenger train</v>
      </c>
      <c r="AE38" s="110">
        <v>2021</v>
      </c>
      <c r="AF38" s="110">
        <v>4.41E-2</v>
      </c>
      <c r="AG38" s="110" t="s">
        <v>227</v>
      </c>
      <c r="AH38" s="110" t="s">
        <v>228</v>
      </c>
      <c r="AI38" s="110" t="s">
        <v>229</v>
      </c>
    </row>
    <row r="39" spans="1:35">
      <c r="A39" s="104" t="s">
        <v>318</v>
      </c>
      <c r="B39" s="110">
        <v>0.17527999999999999</v>
      </c>
      <c r="AA39" s="110" t="str">
        <f>$A$39</f>
        <v>Slovakia</v>
      </c>
      <c r="AB39" s="110" t="str">
        <f t="shared" si="0"/>
        <v>Train</v>
      </c>
      <c r="AC39" s="110" t="str">
        <f t="shared" si="3"/>
        <v>Train - Average passenger train</v>
      </c>
      <c r="AD39" s="110" t="str">
        <f t="shared" si="2"/>
        <v>SlovakiaTrain - Average passenger train</v>
      </c>
      <c r="AE39" s="110">
        <v>2021</v>
      </c>
      <c r="AF39" s="110">
        <v>4.41E-2</v>
      </c>
      <c r="AG39" s="110" t="s">
        <v>227</v>
      </c>
      <c r="AH39" s="110" t="s">
        <v>228</v>
      </c>
      <c r="AI39" s="110" t="s">
        <v>229</v>
      </c>
    </row>
    <row r="40" spans="1:35">
      <c r="A40" s="104" t="s">
        <v>319</v>
      </c>
      <c r="B40" s="110">
        <v>0.27035999999999999</v>
      </c>
      <c r="AA40" s="110" t="str">
        <f>$A$40</f>
        <v>Slovenia</v>
      </c>
      <c r="AB40" s="110" t="str">
        <f t="shared" si="0"/>
        <v>Train</v>
      </c>
      <c r="AC40" s="110" t="str">
        <f t="shared" si="3"/>
        <v>Train - Average passenger train</v>
      </c>
      <c r="AD40" s="110" t="str">
        <f t="shared" si="2"/>
        <v>SloveniaTrain - Average passenger train</v>
      </c>
      <c r="AE40" s="110">
        <v>2021</v>
      </c>
      <c r="AF40" s="110">
        <v>4.41E-2</v>
      </c>
      <c r="AG40" s="110" t="s">
        <v>227</v>
      </c>
      <c r="AH40" s="110" t="s">
        <v>228</v>
      </c>
      <c r="AI40" s="110" t="s">
        <v>229</v>
      </c>
    </row>
    <row r="41" spans="1:35">
      <c r="A41" s="104" t="s">
        <v>320</v>
      </c>
      <c r="B41" s="110">
        <v>0.20050999999999999</v>
      </c>
      <c r="AA41" s="110" t="str">
        <f>$A$41</f>
        <v>Spain</v>
      </c>
      <c r="AB41" s="110" t="str">
        <f t="shared" si="0"/>
        <v>Train</v>
      </c>
      <c r="AC41" s="110" t="str">
        <f t="shared" si="3"/>
        <v>Train - Average passenger train</v>
      </c>
      <c r="AD41" s="110" t="str">
        <f t="shared" si="2"/>
        <v>SpainTrain - Average passenger train</v>
      </c>
      <c r="AE41" s="110">
        <v>2021</v>
      </c>
      <c r="AF41" s="110">
        <v>5.1400000000000001E-2</v>
      </c>
      <c r="AG41" s="110" t="s">
        <v>227</v>
      </c>
      <c r="AH41" s="110" t="s">
        <v>228</v>
      </c>
      <c r="AI41" s="110"/>
    </row>
    <row r="42" spans="1:35">
      <c r="A42" s="104" t="s">
        <v>321</v>
      </c>
      <c r="B42" s="110">
        <v>1.6480000000000002E-2</v>
      </c>
      <c r="AA42" s="110" t="str">
        <f>$A$42</f>
        <v>Sweden</v>
      </c>
      <c r="AB42" s="110" t="str">
        <f t="shared" si="0"/>
        <v>Train</v>
      </c>
      <c r="AC42" s="110" t="str">
        <f t="shared" si="3"/>
        <v>Train - Average passenger train</v>
      </c>
      <c r="AD42" s="110" t="str">
        <f t="shared" si="2"/>
        <v>SwedenTrain - Average passenger train</v>
      </c>
      <c r="AE42" s="110">
        <v>2021</v>
      </c>
      <c r="AF42" s="110">
        <v>1.29E-2</v>
      </c>
      <c r="AG42" s="110" t="s">
        <v>227</v>
      </c>
      <c r="AH42" s="110" t="s">
        <v>228</v>
      </c>
      <c r="AI42" s="110"/>
    </row>
    <row r="43" spans="1:35">
      <c r="A43" s="104" t="s">
        <v>322</v>
      </c>
      <c r="B43" s="110">
        <v>2.5489999999999999E-2</v>
      </c>
      <c r="AA43" s="110" t="str">
        <f>$A$43</f>
        <v>Switzerland</v>
      </c>
      <c r="AB43" s="110" t="str">
        <f t="shared" si="0"/>
        <v>Train</v>
      </c>
      <c r="AC43" s="110" t="str">
        <f t="shared" si="3"/>
        <v>Train - Average passenger train</v>
      </c>
      <c r="AD43" s="110" t="str">
        <f t="shared" si="2"/>
        <v>SwitzerlandTrain - Average passenger train</v>
      </c>
      <c r="AE43" s="110">
        <v>2021</v>
      </c>
      <c r="AF43" s="110">
        <v>3.7399999999999998E-3</v>
      </c>
      <c r="AG43" s="110" t="s">
        <v>227</v>
      </c>
      <c r="AH43" s="110" t="s">
        <v>228</v>
      </c>
      <c r="AI43" s="110"/>
    </row>
    <row r="44" spans="1:35">
      <c r="A44" s="104" t="s">
        <v>323</v>
      </c>
      <c r="B44" s="110">
        <v>0.29128999999999999</v>
      </c>
      <c r="AA44" s="110" t="str">
        <f>$A$44</f>
        <v>Ukraine</v>
      </c>
      <c r="AB44" s="110" t="str">
        <f t="shared" si="0"/>
        <v>Train</v>
      </c>
      <c r="AC44" s="110" t="str">
        <f t="shared" si="3"/>
        <v>Train - Average passenger train</v>
      </c>
      <c r="AD44" s="110" t="str">
        <f t="shared" si="2"/>
        <v>UkraineTrain - Average passenger train</v>
      </c>
      <c r="AE44" s="110">
        <v>2021</v>
      </c>
      <c r="AF44" s="110">
        <v>4.41E-2</v>
      </c>
      <c r="AG44" s="110" t="s">
        <v>227</v>
      </c>
      <c r="AH44" s="110" t="s">
        <v>228</v>
      </c>
      <c r="AI44" s="110" t="s">
        <v>229</v>
      </c>
    </row>
    <row r="45" spans="1:35">
      <c r="A45" s="105" t="s">
        <v>324</v>
      </c>
      <c r="B45" s="110">
        <v>0.22535000000000002</v>
      </c>
      <c r="AA45" s="110" t="str">
        <f>$A$45</f>
        <v>United Kingdom</v>
      </c>
      <c r="AB45" s="110" t="str">
        <f t="shared" si="0"/>
        <v>Train</v>
      </c>
      <c r="AC45" s="110" t="str">
        <f t="shared" si="3"/>
        <v>Train - Average passenger train</v>
      </c>
      <c r="AD45" s="110" t="str">
        <f t="shared" si="2"/>
        <v>United KingdomTrain - Average passenger train</v>
      </c>
      <c r="AE45" s="110">
        <v>2024</v>
      </c>
      <c r="AF45" s="110">
        <v>4.4429999999999997E-2</v>
      </c>
      <c r="AG45" s="110" t="s">
        <v>325</v>
      </c>
      <c r="AH45" s="110" t="s">
        <v>237</v>
      </c>
      <c r="AI45" s="110"/>
    </row>
    <row r="46" spans="1:35">
      <c r="AA46" s="110" t="str">
        <f>$A$11</f>
        <v>Cyprus</v>
      </c>
      <c r="AB46" s="110" t="str">
        <f t="shared" si="0"/>
        <v>Train</v>
      </c>
      <c r="AC46" s="110" t="str">
        <f t="shared" ref="AC46:AC87" si="4">$X$23</f>
        <v>Train - Light rail/Tram</v>
      </c>
      <c r="AD46" s="110" t="str">
        <f t="shared" si="2"/>
        <v>CyprusTrain - Light rail/Tram</v>
      </c>
      <c r="AE46" s="110">
        <v>2021</v>
      </c>
      <c r="AF46" s="110">
        <v>4.4429999999999997E-2</v>
      </c>
      <c r="AG46" s="110" t="s">
        <v>227</v>
      </c>
      <c r="AH46" s="110" t="s">
        <v>228</v>
      </c>
      <c r="AI46" s="110" t="s">
        <v>326</v>
      </c>
    </row>
    <row r="47" spans="1:35">
      <c r="AA47" s="110" t="str">
        <f>$A$20</f>
        <v>Iceland</v>
      </c>
      <c r="AB47" s="110" t="str">
        <f t="shared" si="0"/>
        <v>Train</v>
      </c>
      <c r="AC47" s="110" t="str">
        <f t="shared" si="4"/>
        <v>Train - Light rail/Tram</v>
      </c>
      <c r="AD47" s="110" t="str">
        <f t="shared" si="2"/>
        <v>IcelandTrain - Light rail/Tram</v>
      </c>
      <c r="AE47" s="110">
        <v>2021</v>
      </c>
      <c r="AF47" s="110">
        <v>2.6800000000000001E-3</v>
      </c>
      <c r="AG47" s="110" t="s">
        <v>227</v>
      </c>
      <c r="AH47" s="110" t="s">
        <v>228</v>
      </c>
      <c r="AI47" s="110" t="s">
        <v>326</v>
      </c>
    </row>
    <row r="48" spans="1:35">
      <c r="AA48" s="110" t="str">
        <f>$A$42</f>
        <v>Sweden</v>
      </c>
      <c r="AB48" s="110" t="str">
        <f t="shared" si="0"/>
        <v>Train</v>
      </c>
      <c r="AC48" s="110" t="str">
        <f t="shared" si="4"/>
        <v>Train - Light rail/Tram</v>
      </c>
      <c r="AD48" s="110" t="str">
        <f t="shared" si="2"/>
        <v>SwedenTrain - Light rail/Tram</v>
      </c>
      <c r="AE48" s="110">
        <v>2021</v>
      </c>
      <c r="AF48" s="110">
        <v>2.6800000000000001E-3</v>
      </c>
      <c r="AG48" s="110" t="s">
        <v>227</v>
      </c>
      <c r="AH48" s="110" t="s">
        <v>228</v>
      </c>
      <c r="AI48" s="110" t="s">
        <v>326</v>
      </c>
    </row>
    <row r="49" spans="27:35">
      <c r="AA49" s="110" t="str">
        <f>$A$33</f>
        <v>Norway</v>
      </c>
      <c r="AB49" s="110" t="str">
        <f t="shared" si="0"/>
        <v>Train</v>
      </c>
      <c r="AC49" s="110" t="str">
        <f t="shared" si="4"/>
        <v>Train - Light rail/Tram</v>
      </c>
      <c r="AD49" s="110" t="str">
        <f t="shared" si="2"/>
        <v>NorwayTrain - Light rail/Tram</v>
      </c>
      <c r="AE49" s="110">
        <v>2021</v>
      </c>
      <c r="AF49" s="110">
        <v>2.6800000000000001E-3</v>
      </c>
      <c r="AG49" s="110" t="s">
        <v>227</v>
      </c>
      <c r="AH49" s="110" t="s">
        <v>228</v>
      </c>
      <c r="AI49" s="110" t="s">
        <v>326</v>
      </c>
    </row>
    <row r="50" spans="27:35">
      <c r="AA50" s="110" t="str">
        <f>$A$43</f>
        <v>Switzerland</v>
      </c>
      <c r="AB50" s="110" t="str">
        <f t="shared" si="0"/>
        <v>Train</v>
      </c>
      <c r="AC50" s="110" t="str">
        <f t="shared" si="4"/>
        <v>Train - Light rail/Tram</v>
      </c>
      <c r="AD50" s="110" t="str">
        <f t="shared" si="2"/>
        <v>SwitzerlandTrain - Light rail/Tram</v>
      </c>
      <c r="AE50" s="110">
        <v>2021</v>
      </c>
      <c r="AF50" s="110">
        <v>2.6800000000000001E-3</v>
      </c>
      <c r="AG50" s="110" t="s">
        <v>227</v>
      </c>
      <c r="AH50" s="110" t="s">
        <v>228</v>
      </c>
      <c r="AI50" s="110" t="s">
        <v>326</v>
      </c>
    </row>
    <row r="51" spans="27:35">
      <c r="AA51" s="110" t="str">
        <f>$A$24</f>
        <v>Liechtenstein</v>
      </c>
      <c r="AB51" s="110" t="str">
        <f t="shared" si="0"/>
        <v>Train</v>
      </c>
      <c r="AC51" s="110" t="str">
        <f t="shared" si="4"/>
        <v>Train - Light rail/Tram</v>
      </c>
      <c r="AD51" s="110" t="str">
        <f t="shared" si="2"/>
        <v>LiechtensteinTrain - Light rail/Tram</v>
      </c>
      <c r="AE51" s="110">
        <v>2021</v>
      </c>
      <c r="AF51" s="110">
        <v>2.6800000000000001E-3</v>
      </c>
      <c r="AG51" s="110" t="s">
        <v>227</v>
      </c>
      <c r="AH51" s="110" t="s">
        <v>228</v>
      </c>
      <c r="AI51" s="110" t="s">
        <v>326</v>
      </c>
    </row>
    <row r="52" spans="27:35">
      <c r="AA52" s="110" t="str">
        <f>$A$26</f>
        <v>Luxembourg</v>
      </c>
      <c r="AB52" s="110" t="str">
        <f t="shared" si="0"/>
        <v>Train</v>
      </c>
      <c r="AC52" s="110" t="str">
        <f t="shared" si="4"/>
        <v>Train - Light rail/Tram</v>
      </c>
      <c r="AD52" s="110" t="str">
        <f t="shared" si="2"/>
        <v>LuxembourgTrain - Light rail/Tram</v>
      </c>
      <c r="AE52" s="110">
        <v>2021</v>
      </c>
      <c r="AF52" s="110">
        <v>2.6800000000000001E-3</v>
      </c>
      <c r="AG52" s="110" t="s">
        <v>227</v>
      </c>
      <c r="AH52" s="110" t="s">
        <v>228</v>
      </c>
      <c r="AI52" s="110" t="s">
        <v>326</v>
      </c>
    </row>
    <row r="53" spans="27:35">
      <c r="AA53" s="110" t="str">
        <f>$A$15</f>
        <v>Finland</v>
      </c>
      <c r="AB53" s="110" t="str">
        <f t="shared" si="0"/>
        <v>Train</v>
      </c>
      <c r="AC53" s="110" t="str">
        <f t="shared" si="4"/>
        <v>Train - Light rail/Tram</v>
      </c>
      <c r="AD53" s="110" t="str">
        <f t="shared" si="2"/>
        <v>FinlandTrain - Light rail/Tram</v>
      </c>
      <c r="AE53" s="110">
        <v>2021</v>
      </c>
      <c r="AF53" s="110">
        <v>2.6800000000000001E-3</v>
      </c>
      <c r="AG53" s="110" t="s">
        <v>227</v>
      </c>
      <c r="AH53" s="110" t="s">
        <v>228</v>
      </c>
      <c r="AI53" s="110" t="s">
        <v>326</v>
      </c>
    </row>
    <row r="54" spans="27:35">
      <c r="AA54" s="110" t="str">
        <f>$A$29</f>
        <v>Monaco</v>
      </c>
      <c r="AB54" s="110" t="str">
        <f t="shared" si="0"/>
        <v>Train</v>
      </c>
      <c r="AC54" s="110" t="str">
        <f t="shared" si="4"/>
        <v>Train - Light rail/Tram</v>
      </c>
      <c r="AD54" s="110" t="str">
        <f t="shared" si="2"/>
        <v>MonacoTrain - Light rail/Tram</v>
      </c>
      <c r="AE54" s="110">
        <v>2021</v>
      </c>
      <c r="AF54" s="110">
        <v>2.6800000000000001E-3</v>
      </c>
      <c r="AG54" s="110" t="s">
        <v>227</v>
      </c>
      <c r="AH54" s="110" t="s">
        <v>228</v>
      </c>
      <c r="AI54" s="110" t="s">
        <v>326</v>
      </c>
    </row>
    <row r="55" spans="27:35">
      <c r="AA55" s="110" t="str">
        <f>$A$4</f>
        <v>Andorra</v>
      </c>
      <c r="AB55" s="110" t="str">
        <f t="shared" si="0"/>
        <v>Train</v>
      </c>
      <c r="AC55" s="110" t="str">
        <f t="shared" si="4"/>
        <v>Train - Light rail/Tram</v>
      </c>
      <c r="AD55" s="110" t="str">
        <f t="shared" si="2"/>
        <v>AndorraTrain - Light rail/Tram</v>
      </c>
      <c r="AE55" s="110">
        <v>2021</v>
      </c>
      <c r="AF55" s="110">
        <v>2.6800000000000001E-3</v>
      </c>
      <c r="AG55" s="110" t="s">
        <v>227</v>
      </c>
      <c r="AH55" s="110" t="s">
        <v>228</v>
      </c>
      <c r="AI55" s="110" t="s">
        <v>326</v>
      </c>
    </row>
    <row r="56" spans="27:35">
      <c r="AA56" s="110" t="str">
        <f>$A$23</f>
        <v>Latvia</v>
      </c>
      <c r="AB56" s="110" t="str">
        <f t="shared" si="0"/>
        <v>Train</v>
      </c>
      <c r="AC56" s="110" t="str">
        <f t="shared" si="4"/>
        <v>Train - Light rail/Tram</v>
      </c>
      <c r="AD56" s="110" t="str">
        <f t="shared" si="2"/>
        <v>LatviaTrain - Light rail/Tram</v>
      </c>
      <c r="AE56" s="110">
        <v>2021</v>
      </c>
      <c r="AF56" s="110">
        <v>2.6800000000000001E-3</v>
      </c>
      <c r="AG56" s="110" t="s">
        <v>227</v>
      </c>
      <c r="AH56" s="110" t="s">
        <v>228</v>
      </c>
      <c r="AI56" s="110" t="s">
        <v>326</v>
      </c>
    </row>
    <row r="57" spans="27:35">
      <c r="AA57" s="110" t="str">
        <f>$A$5</f>
        <v>Austria</v>
      </c>
      <c r="AB57" s="110" t="str">
        <f t="shared" si="0"/>
        <v>Train</v>
      </c>
      <c r="AC57" s="110" t="str">
        <f t="shared" si="4"/>
        <v>Train - Light rail/Tram</v>
      </c>
      <c r="AD57" s="110" t="str">
        <f t="shared" si="2"/>
        <v>AustriaTrain - Light rail/Tram</v>
      </c>
      <c r="AE57" s="110">
        <v>2021</v>
      </c>
      <c r="AF57" s="110">
        <v>2.6800000000000001E-3</v>
      </c>
      <c r="AG57" s="110" t="s">
        <v>227</v>
      </c>
      <c r="AH57" s="110" t="s">
        <v>228</v>
      </c>
      <c r="AI57" s="110" t="s">
        <v>326</v>
      </c>
    </row>
    <row r="58" spans="27:35">
      <c r="AA58" s="110" t="str">
        <f>$A$13</f>
        <v>Denmark</v>
      </c>
      <c r="AB58" s="110" t="str">
        <f t="shared" si="0"/>
        <v>Train</v>
      </c>
      <c r="AC58" s="110" t="str">
        <f t="shared" si="4"/>
        <v>Train - Light rail/Tram</v>
      </c>
      <c r="AD58" s="110" t="str">
        <f t="shared" si="2"/>
        <v>DenmarkTrain - Light rail/Tram</v>
      </c>
      <c r="AE58" s="110">
        <v>2024</v>
      </c>
      <c r="AF58" s="110">
        <v>5.6300000000000005E-3</v>
      </c>
      <c r="AG58" s="110" t="s">
        <v>325</v>
      </c>
      <c r="AH58" s="110" t="s">
        <v>237</v>
      </c>
      <c r="AI58" s="110" t="s">
        <v>327</v>
      </c>
    </row>
    <row r="59" spans="27:35">
      <c r="AA59" s="110" t="str">
        <f>$A$39</f>
        <v>Slovakia</v>
      </c>
      <c r="AB59" s="110" t="str">
        <f t="shared" si="0"/>
        <v>Train</v>
      </c>
      <c r="AC59" s="110" t="str">
        <f t="shared" si="4"/>
        <v>Train - Light rail/Tram</v>
      </c>
      <c r="AD59" s="110" t="str">
        <f t="shared" si="2"/>
        <v>SlovakiaTrain - Light rail/Tram</v>
      </c>
      <c r="AE59" s="110">
        <v>2024</v>
      </c>
      <c r="AF59" s="110">
        <v>5.6300000000000005E-3</v>
      </c>
      <c r="AG59" s="110" t="s">
        <v>325</v>
      </c>
      <c r="AH59" s="110" t="s">
        <v>237</v>
      </c>
      <c r="AI59" s="110" t="s">
        <v>327</v>
      </c>
    </row>
    <row r="60" spans="27:35">
      <c r="AA60" s="110" t="str">
        <f>$A$10</f>
        <v>Croatia</v>
      </c>
      <c r="AB60" s="110" t="str">
        <f t="shared" si="0"/>
        <v>Train</v>
      </c>
      <c r="AC60" s="110" t="str">
        <f t="shared" si="4"/>
        <v>Train - Light rail/Tram</v>
      </c>
      <c r="AD60" s="110" t="str">
        <f t="shared" si="2"/>
        <v>CroatiaTrain - Light rail/Tram</v>
      </c>
      <c r="AE60" s="110">
        <v>2024</v>
      </c>
      <c r="AF60" s="110">
        <v>5.6300000000000005E-3</v>
      </c>
      <c r="AG60" s="110" t="s">
        <v>325</v>
      </c>
      <c r="AH60" s="110" t="s">
        <v>237</v>
      </c>
      <c r="AI60" s="110" t="s">
        <v>327</v>
      </c>
    </row>
    <row r="61" spans="27:35">
      <c r="AA61" s="110" t="str">
        <f>$A$7</f>
        <v>Belgium</v>
      </c>
      <c r="AB61" s="110" t="str">
        <f t="shared" si="0"/>
        <v>Train</v>
      </c>
      <c r="AC61" s="110" t="str">
        <f t="shared" si="4"/>
        <v>Train - Light rail/Tram</v>
      </c>
      <c r="AD61" s="110" t="str">
        <f t="shared" si="2"/>
        <v>BelgiumTrain - Light rail/Tram</v>
      </c>
      <c r="AE61" s="110">
        <v>2025</v>
      </c>
      <c r="AF61" s="110">
        <v>3.0000000000000001E-3</v>
      </c>
      <c r="AG61" s="110" t="s">
        <v>325</v>
      </c>
      <c r="AH61" s="110" t="s">
        <v>251</v>
      </c>
      <c r="AI61" s="110"/>
    </row>
    <row r="62" spans="27:35">
      <c r="AA62" s="110" t="str">
        <f>$A$35</f>
        <v>Portugal</v>
      </c>
      <c r="AB62" s="110" t="str">
        <f t="shared" si="0"/>
        <v>Train</v>
      </c>
      <c r="AC62" s="110" t="str">
        <f t="shared" si="4"/>
        <v>Train - Light rail/Tram</v>
      </c>
      <c r="AD62" s="110" t="str">
        <f t="shared" si="2"/>
        <v>PortugalTrain - Light rail/Tram</v>
      </c>
      <c r="AE62" s="110">
        <v>2024</v>
      </c>
      <c r="AF62" s="110">
        <v>5.6300000000000005E-3</v>
      </c>
      <c r="AG62" s="110" t="s">
        <v>325</v>
      </c>
      <c r="AH62" s="110" t="s">
        <v>237</v>
      </c>
      <c r="AI62" s="110" t="s">
        <v>327</v>
      </c>
    </row>
    <row r="63" spans="27:35">
      <c r="AA63" s="110" t="str">
        <f>$A$19</f>
        <v>Hungary</v>
      </c>
      <c r="AB63" s="110" t="str">
        <f t="shared" si="0"/>
        <v>Train</v>
      </c>
      <c r="AC63" s="110" t="str">
        <f t="shared" si="4"/>
        <v>Train - Light rail/Tram</v>
      </c>
      <c r="AD63" s="110" t="str">
        <f t="shared" si="2"/>
        <v>HungaryTrain - Light rail/Tram</v>
      </c>
      <c r="AE63" s="110">
        <v>2024</v>
      </c>
      <c r="AF63" s="110">
        <v>5.6300000000000005E-3</v>
      </c>
      <c r="AG63" s="110" t="s">
        <v>325</v>
      </c>
      <c r="AH63" s="110" t="s">
        <v>237</v>
      </c>
      <c r="AI63" s="110" t="s">
        <v>327</v>
      </c>
    </row>
    <row r="64" spans="27:35">
      <c r="AA64" s="110" t="str">
        <f>$A$25</f>
        <v>Lithuania</v>
      </c>
      <c r="AB64" s="110" t="str">
        <f t="shared" si="0"/>
        <v>Train</v>
      </c>
      <c r="AC64" s="110" t="str">
        <f t="shared" si="4"/>
        <v>Train - Light rail/Tram</v>
      </c>
      <c r="AD64" s="110" t="str">
        <f t="shared" si="2"/>
        <v>LithuaniaTrain - Light rail/Tram</v>
      </c>
      <c r="AE64" s="110">
        <v>2024</v>
      </c>
      <c r="AF64" s="110">
        <v>5.6300000000000005E-3</v>
      </c>
      <c r="AG64" s="110" t="s">
        <v>325</v>
      </c>
      <c r="AH64" s="110" t="s">
        <v>237</v>
      </c>
      <c r="AI64" s="110" t="s">
        <v>327</v>
      </c>
    </row>
    <row r="65" spans="27:35">
      <c r="AA65" s="110" t="str">
        <f>$A$41</f>
        <v>Spain</v>
      </c>
      <c r="AB65" s="110" t="str">
        <f t="shared" si="0"/>
        <v>Train</v>
      </c>
      <c r="AC65" s="110" t="str">
        <f t="shared" si="4"/>
        <v>Train - Light rail/Tram</v>
      </c>
      <c r="AD65" s="110" t="str">
        <f t="shared" si="2"/>
        <v>SpainTrain - Light rail/Tram</v>
      </c>
      <c r="AE65" s="110">
        <v>2024</v>
      </c>
      <c r="AF65" s="110">
        <v>5.6300000000000005E-3</v>
      </c>
      <c r="AG65" s="110" t="s">
        <v>325</v>
      </c>
      <c r="AH65" s="110" t="s">
        <v>237</v>
      </c>
      <c r="AI65" s="110" t="s">
        <v>327</v>
      </c>
    </row>
    <row r="66" spans="27:35">
      <c r="AA66" s="110" t="str">
        <f>$A$40</f>
        <v>Slovenia</v>
      </c>
      <c r="AB66" s="110" t="str">
        <f t="shared" si="0"/>
        <v>Train</v>
      </c>
      <c r="AC66" s="110" t="str">
        <f t="shared" si="4"/>
        <v>Train - Light rail/Tram</v>
      </c>
      <c r="AD66" s="110" t="str">
        <f t="shared" si="2"/>
        <v>SloveniaTrain - Light rail/Tram</v>
      </c>
      <c r="AE66" s="110">
        <v>2024</v>
      </c>
      <c r="AF66" s="110">
        <v>5.6300000000000005E-3</v>
      </c>
      <c r="AG66" s="110" t="s">
        <v>325</v>
      </c>
      <c r="AH66" s="110" t="s">
        <v>237</v>
      </c>
      <c r="AI66" s="110" t="s">
        <v>327</v>
      </c>
    </row>
    <row r="67" spans="27:35">
      <c r="AA67" s="110" t="str">
        <f>$A$37</f>
        <v>San Marino</v>
      </c>
      <c r="AB67" s="110" t="str">
        <f t="shared" ref="AB67:AB130" si="5">$S$10</f>
        <v>Train</v>
      </c>
      <c r="AC67" s="110" t="str">
        <f t="shared" si="4"/>
        <v>Train - Light rail/Tram</v>
      </c>
      <c r="AD67" s="110" t="str">
        <f t="shared" ref="AD67:AD130" si="6">AA67&amp;AC67</f>
        <v>San MarinoTrain - Light rail/Tram</v>
      </c>
      <c r="AE67" s="110">
        <v>2024</v>
      </c>
      <c r="AF67" s="110">
        <v>5.6300000000000005E-3</v>
      </c>
      <c r="AG67" s="110" t="s">
        <v>325</v>
      </c>
      <c r="AH67" s="110" t="s">
        <v>237</v>
      </c>
      <c r="AI67" s="110" t="s">
        <v>327</v>
      </c>
    </row>
    <row r="68" spans="27:35">
      <c r="AA68" s="110" t="str">
        <f>$A$45</f>
        <v>United Kingdom</v>
      </c>
      <c r="AB68" s="110" t="str">
        <f t="shared" si="5"/>
        <v>Train</v>
      </c>
      <c r="AC68" s="110" t="str">
        <f t="shared" si="4"/>
        <v>Train - Light rail/Tram</v>
      </c>
      <c r="AD68" s="110" t="str">
        <f t="shared" si="6"/>
        <v>United KingdomTrain - Light rail/Tram</v>
      </c>
      <c r="AE68" s="110">
        <v>2024</v>
      </c>
      <c r="AF68" s="110">
        <v>5.6300000000000005E-3</v>
      </c>
      <c r="AG68" s="110" t="s">
        <v>325</v>
      </c>
      <c r="AH68" s="110" t="s">
        <v>237</v>
      </c>
      <c r="AI68" s="110" t="s">
        <v>327</v>
      </c>
    </row>
    <row r="69" spans="27:35">
      <c r="AA69" s="110" t="str">
        <f>$A$44</f>
        <v>Ukraine</v>
      </c>
      <c r="AB69" s="110" t="str">
        <f t="shared" si="5"/>
        <v>Train</v>
      </c>
      <c r="AC69" s="110" t="str">
        <f t="shared" si="4"/>
        <v>Train - Light rail/Tram</v>
      </c>
      <c r="AD69" s="110" t="str">
        <f t="shared" si="6"/>
        <v>UkraineTrain - Light rail/Tram</v>
      </c>
      <c r="AE69" s="110">
        <v>2024</v>
      </c>
      <c r="AF69" s="110">
        <v>5.6300000000000005E-3</v>
      </c>
      <c r="AG69" s="110" t="s">
        <v>325</v>
      </c>
      <c r="AH69" s="110" t="s">
        <v>237</v>
      </c>
      <c r="AI69" s="110" t="s">
        <v>327</v>
      </c>
    </row>
    <row r="70" spans="27:35">
      <c r="AA70" s="110" t="str">
        <f>$A$36</f>
        <v>Romania</v>
      </c>
      <c r="AB70" s="110" t="str">
        <f t="shared" si="5"/>
        <v>Train</v>
      </c>
      <c r="AC70" s="110" t="str">
        <f t="shared" si="4"/>
        <v>Train - Light rail/Tram</v>
      </c>
      <c r="AD70" s="110" t="str">
        <f t="shared" si="6"/>
        <v>RomaniaTrain - Light rail/Tram</v>
      </c>
      <c r="AE70" s="110">
        <v>2024</v>
      </c>
      <c r="AF70" s="110">
        <v>5.6300000000000005E-3</v>
      </c>
      <c r="AG70" s="110" t="s">
        <v>325</v>
      </c>
      <c r="AH70" s="110" t="s">
        <v>237</v>
      </c>
      <c r="AI70" s="110" t="s">
        <v>327</v>
      </c>
    </row>
    <row r="71" spans="27:35">
      <c r="AA71" s="110" t="str">
        <f>$A$3</f>
        <v>Albania</v>
      </c>
      <c r="AB71" s="110" t="str">
        <f t="shared" si="5"/>
        <v>Train</v>
      </c>
      <c r="AC71" s="110" t="str">
        <f t="shared" si="4"/>
        <v>Train - Light rail/Tram</v>
      </c>
      <c r="AD71" s="110" t="str">
        <f t="shared" si="6"/>
        <v>AlbaniaTrain - Light rail/Tram</v>
      </c>
      <c r="AE71" s="110">
        <v>2024</v>
      </c>
      <c r="AF71" s="110">
        <v>5.6300000000000005E-3</v>
      </c>
      <c r="AG71" s="110" t="s">
        <v>325</v>
      </c>
      <c r="AH71" s="110" t="s">
        <v>237</v>
      </c>
      <c r="AI71" s="110" t="s">
        <v>327</v>
      </c>
    </row>
    <row r="72" spans="27:35">
      <c r="AA72" s="110" t="str">
        <f>$A$22</f>
        <v>Italy</v>
      </c>
      <c r="AB72" s="110" t="str">
        <f t="shared" si="5"/>
        <v>Train</v>
      </c>
      <c r="AC72" s="110" t="str">
        <f t="shared" si="4"/>
        <v>Train - Light rail/Tram</v>
      </c>
      <c r="AD72" s="110" t="str">
        <f t="shared" si="6"/>
        <v>ItalyTrain - Light rail/Tram</v>
      </c>
      <c r="AE72" s="110">
        <v>2024</v>
      </c>
      <c r="AF72" s="110">
        <v>5.6300000000000005E-3</v>
      </c>
      <c r="AG72" s="110" t="s">
        <v>325</v>
      </c>
      <c r="AH72" s="110" t="s">
        <v>237</v>
      </c>
      <c r="AI72" s="110" t="s">
        <v>327</v>
      </c>
    </row>
    <row r="73" spans="27:35">
      <c r="AA73" s="110" t="str">
        <f>$A$6</f>
        <v>Belarus</v>
      </c>
      <c r="AB73" s="110" t="str">
        <f t="shared" si="5"/>
        <v>Train</v>
      </c>
      <c r="AC73" s="110" t="str">
        <f t="shared" si="4"/>
        <v>Train - Light rail/Tram</v>
      </c>
      <c r="AD73" s="110" t="str">
        <f t="shared" si="6"/>
        <v>BelarusTrain - Light rail/Tram</v>
      </c>
      <c r="AE73" s="110">
        <v>2024</v>
      </c>
      <c r="AF73" s="110">
        <v>5.6300000000000005E-3</v>
      </c>
      <c r="AG73" s="110" t="s">
        <v>325</v>
      </c>
      <c r="AH73" s="110" t="s">
        <v>237</v>
      </c>
      <c r="AI73" s="110" t="s">
        <v>327</v>
      </c>
    </row>
    <row r="74" spans="27:35">
      <c r="AA74" s="110" t="str">
        <f>$A$21</f>
        <v>Ireland</v>
      </c>
      <c r="AB74" s="110" t="str">
        <f t="shared" si="5"/>
        <v>Train</v>
      </c>
      <c r="AC74" s="110" t="str">
        <f t="shared" si="4"/>
        <v>Train - Light rail/Tram</v>
      </c>
      <c r="AD74" s="110" t="str">
        <f t="shared" si="6"/>
        <v>IrelandTrain - Light rail/Tram</v>
      </c>
      <c r="AE74" s="110">
        <v>2024</v>
      </c>
      <c r="AF74" s="110">
        <v>5.6300000000000005E-3</v>
      </c>
      <c r="AG74" s="110" t="s">
        <v>325</v>
      </c>
      <c r="AH74" s="110" t="s">
        <v>237</v>
      </c>
      <c r="AI74" s="110" t="s">
        <v>327</v>
      </c>
    </row>
    <row r="75" spans="27:35">
      <c r="AA75" s="110" t="str">
        <f>$A$31</f>
        <v>Netherlands</v>
      </c>
      <c r="AB75" s="110" t="str">
        <f t="shared" si="5"/>
        <v>Train</v>
      </c>
      <c r="AC75" s="110" t="str">
        <f t="shared" si="4"/>
        <v>Train - Light rail/Tram</v>
      </c>
      <c r="AD75" s="110" t="str">
        <f t="shared" si="6"/>
        <v>NetherlandsTrain - Light rail/Tram</v>
      </c>
      <c r="AE75" s="110">
        <v>2025</v>
      </c>
      <c r="AF75" s="110">
        <v>7.4999999999999997E-2</v>
      </c>
      <c r="AG75" s="110" t="s">
        <v>325</v>
      </c>
      <c r="AH75" s="113" t="s">
        <v>362</v>
      </c>
      <c r="AI75" s="110"/>
    </row>
    <row r="76" spans="27:35">
      <c r="AA76" s="110" t="str">
        <f>$A$27</f>
        <v>Malta</v>
      </c>
      <c r="AB76" s="110" t="str">
        <f t="shared" si="5"/>
        <v>Train</v>
      </c>
      <c r="AC76" s="110" t="str">
        <f t="shared" si="4"/>
        <v>Train - Light rail/Tram</v>
      </c>
      <c r="AD76" s="110" t="str">
        <f t="shared" si="6"/>
        <v>MaltaTrain - Light rail/Tram</v>
      </c>
      <c r="AE76" s="110">
        <v>2024</v>
      </c>
      <c r="AF76" s="110">
        <v>5.6300000000000005E-3</v>
      </c>
      <c r="AG76" s="110" t="s">
        <v>325</v>
      </c>
      <c r="AH76" s="110" t="s">
        <v>237</v>
      </c>
      <c r="AI76" s="110" t="s">
        <v>327</v>
      </c>
    </row>
    <row r="77" spans="27:35">
      <c r="AA77" s="110" t="str">
        <f>$A$17</f>
        <v>Germany</v>
      </c>
      <c r="AB77" s="110" t="str">
        <f t="shared" si="5"/>
        <v>Train</v>
      </c>
      <c r="AC77" s="110" t="str">
        <f t="shared" si="4"/>
        <v>Train - Light rail/Tram</v>
      </c>
      <c r="AD77" s="110" t="str">
        <f t="shared" si="6"/>
        <v>GermanyTrain - Light rail/Tram</v>
      </c>
      <c r="AE77" s="110">
        <v>2024</v>
      </c>
      <c r="AF77" s="110">
        <v>5.6300000000000005E-3</v>
      </c>
      <c r="AG77" s="110" t="s">
        <v>325</v>
      </c>
      <c r="AH77" s="110" t="s">
        <v>237</v>
      </c>
      <c r="AI77" s="110" t="s">
        <v>327</v>
      </c>
    </row>
    <row r="78" spans="27:35">
      <c r="AA78" s="110" t="str">
        <f>$A$30</f>
        <v>Montenegro</v>
      </c>
      <c r="AB78" s="110" t="str">
        <f t="shared" si="5"/>
        <v>Train</v>
      </c>
      <c r="AC78" s="110" t="str">
        <f t="shared" si="4"/>
        <v>Train - Light rail/Tram</v>
      </c>
      <c r="AD78" s="110" t="str">
        <f t="shared" si="6"/>
        <v>MontenegroTrain - Light rail/Tram</v>
      </c>
      <c r="AE78" s="110">
        <v>2024</v>
      </c>
      <c r="AF78" s="110">
        <v>5.6300000000000005E-3</v>
      </c>
      <c r="AG78" s="110" t="s">
        <v>325</v>
      </c>
      <c r="AH78" s="110" t="s">
        <v>237</v>
      </c>
      <c r="AI78" s="110" t="s">
        <v>327</v>
      </c>
    </row>
    <row r="79" spans="27:35">
      <c r="AA79" s="110" t="str">
        <f>$A$12</f>
        <v>Czechia</v>
      </c>
      <c r="AB79" s="110" t="str">
        <f t="shared" si="5"/>
        <v>Train</v>
      </c>
      <c r="AC79" s="110" t="str">
        <f t="shared" si="4"/>
        <v>Train - Light rail/Tram</v>
      </c>
      <c r="AD79" s="110" t="str">
        <f t="shared" si="6"/>
        <v>CzechiaTrain - Light rail/Tram</v>
      </c>
      <c r="AE79" s="110">
        <v>2024</v>
      </c>
      <c r="AF79" s="110">
        <v>5.6300000000000005E-3</v>
      </c>
      <c r="AG79" s="110" t="s">
        <v>325</v>
      </c>
      <c r="AH79" s="110" t="s">
        <v>237</v>
      </c>
      <c r="AI79" s="110" t="s">
        <v>327</v>
      </c>
    </row>
    <row r="80" spans="27:35">
      <c r="AA80" s="110" t="str">
        <f>$A$18</f>
        <v>Greece</v>
      </c>
      <c r="AB80" s="110" t="str">
        <f t="shared" si="5"/>
        <v>Train</v>
      </c>
      <c r="AC80" s="110" t="str">
        <f t="shared" si="4"/>
        <v>Train - Light rail/Tram</v>
      </c>
      <c r="AD80" s="110" t="str">
        <f t="shared" si="6"/>
        <v>GreeceTrain - Light rail/Tram</v>
      </c>
      <c r="AE80" s="110">
        <v>2024</v>
      </c>
      <c r="AF80" s="110">
        <v>5.6300000000000005E-3</v>
      </c>
      <c r="AG80" s="110" t="s">
        <v>325</v>
      </c>
      <c r="AH80" s="110" t="s">
        <v>237</v>
      </c>
      <c r="AI80" s="110" t="s">
        <v>327</v>
      </c>
    </row>
    <row r="81" spans="27:35">
      <c r="AA81" s="110" t="str">
        <f>$A$9</f>
        <v>Bulgaria</v>
      </c>
      <c r="AB81" s="110" t="str">
        <f t="shared" si="5"/>
        <v>Train</v>
      </c>
      <c r="AC81" s="110" t="str">
        <f t="shared" si="4"/>
        <v>Train - Light rail/Tram</v>
      </c>
      <c r="AD81" s="110" t="str">
        <f t="shared" si="6"/>
        <v>BulgariaTrain - Light rail/Tram</v>
      </c>
      <c r="AE81" s="110">
        <v>2024</v>
      </c>
      <c r="AF81" s="110">
        <v>5.6300000000000005E-3</v>
      </c>
      <c r="AG81" s="110" t="s">
        <v>325</v>
      </c>
      <c r="AH81" s="110" t="s">
        <v>237</v>
      </c>
      <c r="AI81" s="110" t="s">
        <v>327</v>
      </c>
    </row>
    <row r="82" spans="27:35">
      <c r="AA82" s="110" t="str">
        <f>$A$8</f>
        <v>Bosnia and Herzegovina</v>
      </c>
      <c r="AB82" s="110" t="str">
        <f t="shared" si="5"/>
        <v>Train</v>
      </c>
      <c r="AC82" s="110" t="str">
        <f t="shared" si="4"/>
        <v>Train - Light rail/Tram</v>
      </c>
      <c r="AD82" s="110" t="str">
        <f t="shared" si="6"/>
        <v>Bosnia and HerzegovinaTrain - Light rail/Tram</v>
      </c>
      <c r="AE82" s="110">
        <v>2024</v>
      </c>
      <c r="AF82" s="110">
        <v>5.6300000000000005E-3</v>
      </c>
      <c r="AG82" s="110" t="s">
        <v>325</v>
      </c>
      <c r="AH82" s="110" t="s">
        <v>237</v>
      </c>
      <c r="AI82" s="110" t="s">
        <v>327</v>
      </c>
    </row>
    <row r="83" spans="27:35">
      <c r="AA83" s="110" t="str">
        <f>$A$32</f>
        <v>North Macedonia</v>
      </c>
      <c r="AB83" s="110" t="str">
        <f t="shared" si="5"/>
        <v>Train</v>
      </c>
      <c r="AC83" s="110" t="str">
        <f t="shared" si="4"/>
        <v>Train - Light rail/Tram</v>
      </c>
      <c r="AD83" s="110" t="str">
        <f t="shared" si="6"/>
        <v>North MacedoniaTrain - Light rail/Tram</v>
      </c>
      <c r="AE83" s="110">
        <v>2024</v>
      </c>
      <c r="AF83" s="110">
        <v>5.6300000000000005E-3</v>
      </c>
      <c r="AG83" s="110" t="s">
        <v>325</v>
      </c>
      <c r="AH83" s="110" t="s">
        <v>237</v>
      </c>
      <c r="AI83" s="110" t="s">
        <v>327</v>
      </c>
    </row>
    <row r="84" spans="27:35">
      <c r="AA84" s="110" t="str">
        <f>$A$38</f>
        <v>Serbia</v>
      </c>
      <c r="AB84" s="110" t="str">
        <f t="shared" si="5"/>
        <v>Train</v>
      </c>
      <c r="AC84" s="110" t="str">
        <f t="shared" si="4"/>
        <v>Train - Light rail/Tram</v>
      </c>
      <c r="AD84" s="110" t="str">
        <f t="shared" si="6"/>
        <v>SerbiaTrain - Light rail/Tram</v>
      </c>
      <c r="AE84" s="110">
        <v>2024</v>
      </c>
      <c r="AF84" s="110">
        <v>5.6300000000000005E-3</v>
      </c>
      <c r="AG84" s="110" t="s">
        <v>325</v>
      </c>
      <c r="AH84" s="110" t="s">
        <v>237</v>
      </c>
      <c r="AI84" s="110" t="s">
        <v>327</v>
      </c>
    </row>
    <row r="85" spans="27:35">
      <c r="AA85" s="110" t="str">
        <f>$A$14</f>
        <v>Estonia</v>
      </c>
      <c r="AB85" s="110" t="str">
        <f t="shared" si="5"/>
        <v>Train</v>
      </c>
      <c r="AC85" s="110" t="str">
        <f t="shared" si="4"/>
        <v>Train - Light rail/Tram</v>
      </c>
      <c r="AD85" s="110" t="str">
        <f t="shared" si="6"/>
        <v>EstoniaTrain - Light rail/Tram</v>
      </c>
      <c r="AE85" s="110">
        <v>2024</v>
      </c>
      <c r="AF85" s="110">
        <v>5.6300000000000005E-3</v>
      </c>
      <c r="AG85" s="110" t="s">
        <v>325</v>
      </c>
      <c r="AH85" s="110" t="s">
        <v>237</v>
      </c>
      <c r="AI85" s="110" t="s">
        <v>327</v>
      </c>
    </row>
    <row r="86" spans="27:35">
      <c r="AA86" s="110" t="str">
        <f>$A$34</f>
        <v>Poland</v>
      </c>
      <c r="AB86" s="110" t="str">
        <f t="shared" si="5"/>
        <v>Train</v>
      </c>
      <c r="AC86" s="110" t="str">
        <f t="shared" si="4"/>
        <v>Train - Light rail/Tram</v>
      </c>
      <c r="AD86" s="110" t="str">
        <f t="shared" si="6"/>
        <v>PolandTrain - Light rail/Tram</v>
      </c>
      <c r="AE86" s="110">
        <v>2024</v>
      </c>
      <c r="AF86" s="110">
        <v>5.6300000000000005E-3</v>
      </c>
      <c r="AG86" s="110" t="s">
        <v>325</v>
      </c>
      <c r="AH86" s="110" t="s">
        <v>237</v>
      </c>
      <c r="AI86" s="110" t="s">
        <v>327</v>
      </c>
    </row>
    <row r="87" spans="27:35">
      <c r="AA87" s="110" t="str">
        <f>$A$28</f>
        <v>Moldova</v>
      </c>
      <c r="AB87" s="110" t="str">
        <f t="shared" si="5"/>
        <v>Train</v>
      </c>
      <c r="AC87" s="110" t="str">
        <f t="shared" si="4"/>
        <v>Train - Light rail/Tram</v>
      </c>
      <c r="AD87" s="110" t="str">
        <f t="shared" si="6"/>
        <v>MoldovaTrain - Light rail/Tram</v>
      </c>
      <c r="AE87" s="110">
        <v>2024</v>
      </c>
      <c r="AF87" s="110">
        <v>5.6300000000000005E-3</v>
      </c>
      <c r="AG87" s="110" t="s">
        <v>325</v>
      </c>
      <c r="AH87" s="110" t="s">
        <v>237</v>
      </c>
      <c r="AI87" s="110" t="s">
        <v>327</v>
      </c>
    </row>
    <row r="88" spans="27:35">
      <c r="AA88" s="110" t="str">
        <f>$A$11</f>
        <v>Cyprus</v>
      </c>
      <c r="AB88" s="110" t="str">
        <f t="shared" si="5"/>
        <v>Train</v>
      </c>
      <c r="AC88" s="110" t="str">
        <f>$X$24</f>
        <v>Train - Underground/Metro</v>
      </c>
      <c r="AD88" s="110" t="str">
        <f>AA88&amp;AC88</f>
        <v>CyprusTrain - Underground/Metro</v>
      </c>
      <c r="AE88" s="110" t="s">
        <v>328</v>
      </c>
      <c r="AF88" s="110" t="s">
        <v>328</v>
      </c>
      <c r="AG88" s="110" t="s">
        <v>328</v>
      </c>
      <c r="AH88" s="110" t="s">
        <v>328</v>
      </c>
      <c r="AI88" s="110" t="s">
        <v>328</v>
      </c>
    </row>
    <row r="89" spans="27:35">
      <c r="AA89" s="110" t="str">
        <f>$A$20</f>
        <v>Iceland</v>
      </c>
      <c r="AB89" s="110" t="str">
        <f t="shared" si="5"/>
        <v>Train</v>
      </c>
      <c r="AC89" s="110" t="str">
        <f t="shared" ref="AC89:AC130" si="7">$X$24</f>
        <v>Train - Underground/Metro</v>
      </c>
      <c r="AD89" s="110" t="str">
        <f t="shared" si="6"/>
        <v>IcelandTrain - Underground/Metro</v>
      </c>
      <c r="AE89" s="110" t="s">
        <v>328</v>
      </c>
      <c r="AF89" s="110" t="s">
        <v>328</v>
      </c>
      <c r="AG89" s="110" t="s">
        <v>328</v>
      </c>
      <c r="AH89" s="110" t="s">
        <v>328</v>
      </c>
      <c r="AI89" s="110" t="s">
        <v>328</v>
      </c>
    </row>
    <row r="90" spans="27:35">
      <c r="AA90" s="110" t="str">
        <f>$A$42</f>
        <v>Sweden</v>
      </c>
      <c r="AB90" s="110" t="str">
        <f t="shared" si="5"/>
        <v>Train</v>
      </c>
      <c r="AC90" s="110" t="str">
        <f t="shared" si="7"/>
        <v>Train - Underground/Metro</v>
      </c>
      <c r="AD90" s="110" t="str">
        <f t="shared" si="6"/>
        <v>SwedenTrain - Underground/Metro</v>
      </c>
      <c r="AE90" s="110">
        <v>2024</v>
      </c>
      <c r="AF90" s="110">
        <v>3.508E-2</v>
      </c>
      <c r="AG90" s="110" t="s">
        <v>325</v>
      </c>
      <c r="AH90" s="110" t="s">
        <v>237</v>
      </c>
      <c r="AI90" s="110" t="s">
        <v>329</v>
      </c>
    </row>
    <row r="91" spans="27:35">
      <c r="AA91" s="110" t="str">
        <f>$A$33</f>
        <v>Norway</v>
      </c>
      <c r="AB91" s="110" t="str">
        <f t="shared" si="5"/>
        <v>Train</v>
      </c>
      <c r="AC91" s="110" t="str">
        <f t="shared" si="7"/>
        <v>Train - Underground/Metro</v>
      </c>
      <c r="AD91" s="110" t="str">
        <f t="shared" si="6"/>
        <v>NorwayTrain - Underground/Metro</v>
      </c>
      <c r="AE91" s="110">
        <v>2024</v>
      </c>
      <c r="AF91" s="110">
        <v>3.508E-2</v>
      </c>
      <c r="AG91" s="110" t="s">
        <v>325</v>
      </c>
      <c r="AH91" s="110" t="s">
        <v>237</v>
      </c>
      <c r="AI91" s="110" t="s">
        <v>329</v>
      </c>
    </row>
    <row r="92" spans="27:35">
      <c r="AA92" s="110" t="str">
        <f>$A$43</f>
        <v>Switzerland</v>
      </c>
      <c r="AB92" s="110" t="str">
        <f t="shared" si="5"/>
        <v>Train</v>
      </c>
      <c r="AC92" s="110" t="str">
        <f t="shared" si="7"/>
        <v>Train - Underground/Metro</v>
      </c>
      <c r="AD92" s="110" t="str">
        <f t="shared" si="6"/>
        <v>SwitzerlandTrain - Underground/Metro</v>
      </c>
      <c r="AE92" s="110">
        <v>2024</v>
      </c>
      <c r="AF92" s="110">
        <v>3.508E-2</v>
      </c>
      <c r="AG92" s="110" t="s">
        <v>325</v>
      </c>
      <c r="AH92" s="110" t="s">
        <v>237</v>
      </c>
      <c r="AI92" s="110" t="s">
        <v>329</v>
      </c>
    </row>
    <row r="93" spans="27:35">
      <c r="AA93" s="110" t="str">
        <f>$A$24</f>
        <v>Liechtenstein</v>
      </c>
      <c r="AB93" s="110" t="str">
        <f t="shared" si="5"/>
        <v>Train</v>
      </c>
      <c r="AC93" s="110" t="str">
        <f t="shared" si="7"/>
        <v>Train - Underground/Metro</v>
      </c>
      <c r="AD93" s="110" t="str">
        <f t="shared" si="6"/>
        <v>LiechtensteinTrain - Underground/Metro</v>
      </c>
      <c r="AE93" s="110" t="s">
        <v>328</v>
      </c>
      <c r="AF93" s="110" t="s">
        <v>328</v>
      </c>
      <c r="AG93" s="110" t="s">
        <v>328</v>
      </c>
      <c r="AH93" s="110" t="s">
        <v>328</v>
      </c>
      <c r="AI93" s="110" t="s">
        <v>328</v>
      </c>
    </row>
    <row r="94" spans="27:35">
      <c r="AA94" s="110" t="str">
        <f>$A$26</f>
        <v>Luxembourg</v>
      </c>
      <c r="AB94" s="110" t="str">
        <f t="shared" si="5"/>
        <v>Train</v>
      </c>
      <c r="AC94" s="110" t="str">
        <f t="shared" si="7"/>
        <v>Train - Underground/Metro</v>
      </c>
      <c r="AD94" s="110" t="str">
        <f t="shared" si="6"/>
        <v>LuxembourgTrain - Underground/Metro</v>
      </c>
      <c r="AE94" s="110" t="s">
        <v>328</v>
      </c>
      <c r="AF94" s="110" t="s">
        <v>328</v>
      </c>
      <c r="AG94" s="110" t="s">
        <v>328</v>
      </c>
      <c r="AH94" s="110" t="s">
        <v>328</v>
      </c>
      <c r="AI94" s="110" t="s">
        <v>328</v>
      </c>
    </row>
    <row r="95" spans="27:35">
      <c r="AA95" s="110" t="str">
        <f>$A$15</f>
        <v>Finland</v>
      </c>
      <c r="AB95" s="110" t="str">
        <f t="shared" si="5"/>
        <v>Train</v>
      </c>
      <c r="AC95" s="110" t="str">
        <f t="shared" si="7"/>
        <v>Train - Underground/Metro</v>
      </c>
      <c r="AD95" s="110" t="str">
        <f t="shared" si="6"/>
        <v>FinlandTrain - Underground/Metro</v>
      </c>
      <c r="AE95" s="110">
        <v>2024</v>
      </c>
      <c r="AF95" s="110">
        <v>3.508E-2</v>
      </c>
      <c r="AG95" s="110" t="s">
        <v>325</v>
      </c>
      <c r="AH95" s="110" t="s">
        <v>237</v>
      </c>
      <c r="AI95" s="110" t="s">
        <v>329</v>
      </c>
    </row>
    <row r="96" spans="27:35">
      <c r="AA96" s="110" t="str">
        <f>$A$16</f>
        <v>France</v>
      </c>
      <c r="AB96" s="110" t="str">
        <f t="shared" si="5"/>
        <v>Train</v>
      </c>
      <c r="AC96" s="110" t="str">
        <f t="shared" si="7"/>
        <v>Train - Underground/Metro</v>
      </c>
      <c r="AD96" s="110" t="str">
        <f t="shared" si="6"/>
        <v>FranceTrain - Underground/Metro</v>
      </c>
      <c r="AE96" s="110">
        <v>2021</v>
      </c>
      <c r="AF96" s="110">
        <v>2.7399999999999998E-3</v>
      </c>
      <c r="AG96" s="110" t="s">
        <v>227</v>
      </c>
      <c r="AH96" s="110" t="s">
        <v>228</v>
      </c>
      <c r="AI96" s="110"/>
    </row>
    <row r="97" spans="27:35">
      <c r="AA97" s="110" t="str">
        <f>$A$29</f>
        <v>Monaco</v>
      </c>
      <c r="AB97" s="110" t="str">
        <f t="shared" si="5"/>
        <v>Train</v>
      </c>
      <c r="AC97" s="110" t="str">
        <f t="shared" si="7"/>
        <v>Train - Underground/Metro</v>
      </c>
      <c r="AD97" s="110" t="str">
        <f t="shared" si="6"/>
        <v>MonacoTrain - Underground/Metro</v>
      </c>
      <c r="AE97" s="110" t="s">
        <v>328</v>
      </c>
      <c r="AF97" s="110" t="s">
        <v>328</v>
      </c>
      <c r="AG97" s="110" t="s">
        <v>328</v>
      </c>
      <c r="AH97" s="110" t="s">
        <v>328</v>
      </c>
      <c r="AI97" s="110" t="s">
        <v>328</v>
      </c>
    </row>
    <row r="98" spans="27:35">
      <c r="AA98" s="110" t="str">
        <f>$A$4</f>
        <v>Andorra</v>
      </c>
      <c r="AB98" s="110" t="str">
        <f t="shared" si="5"/>
        <v>Train</v>
      </c>
      <c r="AC98" s="110" t="str">
        <f t="shared" si="7"/>
        <v>Train - Underground/Metro</v>
      </c>
      <c r="AD98" s="110" t="str">
        <f t="shared" si="6"/>
        <v>AndorraTrain - Underground/Metro</v>
      </c>
      <c r="AE98" s="110" t="s">
        <v>328</v>
      </c>
      <c r="AF98" s="110" t="s">
        <v>328</v>
      </c>
      <c r="AG98" s="110" t="s">
        <v>328</v>
      </c>
      <c r="AH98" s="110" t="s">
        <v>328</v>
      </c>
      <c r="AI98" s="110" t="s">
        <v>328</v>
      </c>
    </row>
    <row r="99" spans="27:35">
      <c r="AA99" s="110" t="str">
        <f>$A$23</f>
        <v>Latvia</v>
      </c>
      <c r="AB99" s="110" t="str">
        <f t="shared" si="5"/>
        <v>Train</v>
      </c>
      <c r="AC99" s="110" t="str">
        <f t="shared" si="7"/>
        <v>Train - Underground/Metro</v>
      </c>
      <c r="AD99" s="110" t="str">
        <f t="shared" si="6"/>
        <v>LatviaTrain - Underground/Metro</v>
      </c>
      <c r="AE99" s="110" t="s">
        <v>328</v>
      </c>
      <c r="AF99" s="110" t="s">
        <v>328</v>
      </c>
      <c r="AG99" s="110" t="s">
        <v>328</v>
      </c>
      <c r="AH99" s="110" t="s">
        <v>328</v>
      </c>
      <c r="AI99" s="110" t="s">
        <v>328</v>
      </c>
    </row>
    <row r="100" spans="27:35">
      <c r="AA100" s="110" t="str">
        <f>$A$5</f>
        <v>Austria</v>
      </c>
      <c r="AB100" s="110" t="str">
        <f t="shared" si="5"/>
        <v>Train</v>
      </c>
      <c r="AC100" s="110" t="str">
        <f t="shared" si="7"/>
        <v>Train - Underground/Metro</v>
      </c>
      <c r="AD100" s="110" t="str">
        <f t="shared" si="6"/>
        <v>AustriaTrain - Underground/Metro</v>
      </c>
      <c r="AE100" s="110">
        <v>2024</v>
      </c>
      <c r="AF100" s="110">
        <v>3.508E-2</v>
      </c>
      <c r="AG100" s="110" t="s">
        <v>325</v>
      </c>
      <c r="AH100" s="110" t="s">
        <v>237</v>
      </c>
      <c r="AI100" s="110" t="s">
        <v>329</v>
      </c>
    </row>
    <row r="101" spans="27:35">
      <c r="AA101" s="110" t="str">
        <f>$A$13</f>
        <v>Denmark</v>
      </c>
      <c r="AB101" s="110" t="str">
        <f t="shared" si="5"/>
        <v>Train</v>
      </c>
      <c r="AC101" s="110" t="str">
        <f t="shared" si="7"/>
        <v>Train - Underground/Metro</v>
      </c>
      <c r="AD101" s="110" t="str">
        <f t="shared" si="6"/>
        <v>DenmarkTrain - Underground/Metro</v>
      </c>
      <c r="AE101" s="110">
        <v>2024</v>
      </c>
      <c r="AF101" s="110">
        <v>3.508E-2</v>
      </c>
      <c r="AG101" s="110" t="s">
        <v>325</v>
      </c>
      <c r="AH101" s="110" t="s">
        <v>237</v>
      </c>
      <c r="AI101" s="110" t="s">
        <v>329</v>
      </c>
    </row>
    <row r="102" spans="27:35">
      <c r="AA102" s="110" t="str">
        <f>$A$39</f>
        <v>Slovakia</v>
      </c>
      <c r="AB102" s="110" t="str">
        <f t="shared" si="5"/>
        <v>Train</v>
      </c>
      <c r="AC102" s="110" t="str">
        <f t="shared" si="7"/>
        <v>Train - Underground/Metro</v>
      </c>
      <c r="AD102" s="110" t="str">
        <f t="shared" si="6"/>
        <v>SlovakiaTrain - Underground/Metro</v>
      </c>
      <c r="AE102" s="110" t="s">
        <v>328</v>
      </c>
      <c r="AF102" s="110" t="s">
        <v>328</v>
      </c>
      <c r="AG102" s="110" t="s">
        <v>328</v>
      </c>
      <c r="AH102" s="110" t="s">
        <v>328</v>
      </c>
      <c r="AI102" s="110" t="s">
        <v>328</v>
      </c>
    </row>
    <row r="103" spans="27:35">
      <c r="AA103" s="110" t="str">
        <f>$A$10</f>
        <v>Croatia</v>
      </c>
      <c r="AB103" s="110" t="str">
        <f t="shared" si="5"/>
        <v>Train</v>
      </c>
      <c r="AC103" s="110" t="str">
        <f t="shared" si="7"/>
        <v>Train - Underground/Metro</v>
      </c>
      <c r="AD103" s="110" t="str">
        <f t="shared" si="6"/>
        <v>CroatiaTrain - Underground/Metro</v>
      </c>
      <c r="AE103" s="110" t="s">
        <v>328</v>
      </c>
      <c r="AF103" s="110" t="s">
        <v>328</v>
      </c>
      <c r="AG103" s="110" t="s">
        <v>328</v>
      </c>
      <c r="AH103" s="110" t="s">
        <v>328</v>
      </c>
      <c r="AI103" s="110" t="s">
        <v>328</v>
      </c>
    </row>
    <row r="104" spans="27:35">
      <c r="AA104" s="110" t="str">
        <f>$A$7</f>
        <v>Belgium</v>
      </c>
      <c r="AB104" s="110" t="str">
        <f t="shared" si="5"/>
        <v>Train</v>
      </c>
      <c r="AC104" s="110" t="str">
        <f t="shared" si="7"/>
        <v>Train - Underground/Metro</v>
      </c>
      <c r="AD104" s="110" t="str">
        <f t="shared" si="6"/>
        <v>BelgiumTrain - Underground/Metro</v>
      </c>
      <c r="AE104" s="110">
        <v>2025</v>
      </c>
      <c r="AF104" s="110">
        <v>3.0000000000000001E-3</v>
      </c>
      <c r="AG104" s="110" t="s">
        <v>325</v>
      </c>
      <c r="AH104" s="110" t="s">
        <v>251</v>
      </c>
      <c r="AI104" s="110"/>
    </row>
    <row r="105" spans="27:35">
      <c r="AA105" s="110" t="str">
        <f>$A$35</f>
        <v>Portugal</v>
      </c>
      <c r="AB105" s="110" t="str">
        <f t="shared" si="5"/>
        <v>Train</v>
      </c>
      <c r="AC105" s="110" t="str">
        <f t="shared" si="7"/>
        <v>Train - Underground/Metro</v>
      </c>
      <c r="AD105" s="110" t="str">
        <f t="shared" si="6"/>
        <v>PortugalTrain - Underground/Metro</v>
      </c>
      <c r="AE105" s="110">
        <v>2024</v>
      </c>
      <c r="AF105" s="110">
        <v>3.508E-2</v>
      </c>
      <c r="AG105" s="110" t="s">
        <v>325</v>
      </c>
      <c r="AH105" s="110" t="s">
        <v>237</v>
      </c>
      <c r="AI105" s="110" t="s">
        <v>329</v>
      </c>
    </row>
    <row r="106" spans="27:35">
      <c r="AA106" s="110" t="str">
        <f>$A$19</f>
        <v>Hungary</v>
      </c>
      <c r="AB106" s="110" t="str">
        <f t="shared" si="5"/>
        <v>Train</v>
      </c>
      <c r="AC106" s="110" t="str">
        <f t="shared" si="7"/>
        <v>Train - Underground/Metro</v>
      </c>
      <c r="AD106" s="110" t="str">
        <f t="shared" si="6"/>
        <v>HungaryTrain - Underground/Metro</v>
      </c>
      <c r="AE106" s="110">
        <v>2024</v>
      </c>
      <c r="AF106" s="110">
        <v>3.508E-2</v>
      </c>
      <c r="AG106" s="110" t="s">
        <v>325</v>
      </c>
      <c r="AH106" s="110" t="s">
        <v>237</v>
      </c>
      <c r="AI106" s="110" t="s">
        <v>329</v>
      </c>
    </row>
    <row r="107" spans="27:35">
      <c r="AA107" s="110" t="str">
        <f>$A$25</f>
        <v>Lithuania</v>
      </c>
      <c r="AB107" s="110" t="str">
        <f t="shared" si="5"/>
        <v>Train</v>
      </c>
      <c r="AC107" s="110" t="str">
        <f t="shared" si="7"/>
        <v>Train - Underground/Metro</v>
      </c>
      <c r="AD107" s="110" t="str">
        <f t="shared" si="6"/>
        <v>LithuaniaTrain - Underground/Metro</v>
      </c>
      <c r="AE107" s="110" t="s">
        <v>328</v>
      </c>
      <c r="AF107" s="110" t="s">
        <v>328</v>
      </c>
      <c r="AG107" s="110" t="s">
        <v>328</v>
      </c>
      <c r="AH107" s="110" t="s">
        <v>328</v>
      </c>
      <c r="AI107" s="110" t="s">
        <v>328</v>
      </c>
    </row>
    <row r="108" spans="27:35">
      <c r="AA108" s="110" t="str">
        <f>$A$41</f>
        <v>Spain</v>
      </c>
      <c r="AB108" s="110" t="str">
        <f t="shared" si="5"/>
        <v>Train</v>
      </c>
      <c r="AC108" s="110" t="str">
        <f t="shared" si="7"/>
        <v>Train - Underground/Metro</v>
      </c>
      <c r="AD108" s="110" t="str">
        <f t="shared" si="6"/>
        <v>SpainTrain - Underground/Metro</v>
      </c>
      <c r="AE108" s="110">
        <v>2024</v>
      </c>
      <c r="AF108" s="110">
        <v>3.508E-2</v>
      </c>
      <c r="AG108" s="110" t="s">
        <v>325</v>
      </c>
      <c r="AH108" s="110" t="s">
        <v>237</v>
      </c>
      <c r="AI108" s="110" t="s">
        <v>329</v>
      </c>
    </row>
    <row r="109" spans="27:35">
      <c r="AA109" s="110" t="str">
        <f>$A$40</f>
        <v>Slovenia</v>
      </c>
      <c r="AB109" s="110" t="str">
        <f t="shared" si="5"/>
        <v>Train</v>
      </c>
      <c r="AC109" s="110" t="str">
        <f t="shared" si="7"/>
        <v>Train - Underground/Metro</v>
      </c>
      <c r="AD109" s="110" t="str">
        <f t="shared" si="6"/>
        <v>SloveniaTrain - Underground/Metro</v>
      </c>
      <c r="AE109" s="110" t="s">
        <v>328</v>
      </c>
      <c r="AF109" s="110" t="s">
        <v>328</v>
      </c>
      <c r="AG109" s="110" t="s">
        <v>328</v>
      </c>
      <c r="AH109" s="110" t="s">
        <v>328</v>
      </c>
      <c r="AI109" s="110" t="s">
        <v>328</v>
      </c>
    </row>
    <row r="110" spans="27:35">
      <c r="AA110" s="110" t="str">
        <f>$A$37</f>
        <v>San Marino</v>
      </c>
      <c r="AB110" s="110" t="str">
        <f t="shared" si="5"/>
        <v>Train</v>
      </c>
      <c r="AC110" s="110" t="str">
        <f t="shared" si="7"/>
        <v>Train - Underground/Metro</v>
      </c>
      <c r="AD110" s="110" t="str">
        <f t="shared" si="6"/>
        <v>San MarinoTrain - Underground/Metro</v>
      </c>
      <c r="AE110" s="110" t="s">
        <v>328</v>
      </c>
      <c r="AF110" s="110" t="s">
        <v>328</v>
      </c>
      <c r="AG110" s="110" t="s">
        <v>328</v>
      </c>
      <c r="AH110" s="110" t="s">
        <v>328</v>
      </c>
      <c r="AI110" s="110" t="s">
        <v>328</v>
      </c>
    </row>
    <row r="111" spans="27:35">
      <c r="AA111" s="110" t="str">
        <f>$A$45</f>
        <v>United Kingdom</v>
      </c>
      <c r="AB111" s="110" t="str">
        <f t="shared" si="5"/>
        <v>Train</v>
      </c>
      <c r="AC111" s="110" t="str">
        <f t="shared" si="7"/>
        <v>Train - Underground/Metro</v>
      </c>
      <c r="AD111" s="110" t="str">
        <f t="shared" si="6"/>
        <v>United KingdomTrain - Underground/Metro</v>
      </c>
      <c r="AE111" s="110">
        <v>2024</v>
      </c>
      <c r="AF111" s="110">
        <v>3.508E-2</v>
      </c>
      <c r="AG111" s="110" t="s">
        <v>325</v>
      </c>
      <c r="AH111" s="110" t="s">
        <v>237</v>
      </c>
      <c r="AI111" s="110" t="s">
        <v>329</v>
      </c>
    </row>
    <row r="112" spans="27:35">
      <c r="AA112" s="110" t="str">
        <f>$A$44</f>
        <v>Ukraine</v>
      </c>
      <c r="AB112" s="110" t="str">
        <f t="shared" si="5"/>
        <v>Train</v>
      </c>
      <c r="AC112" s="110" t="str">
        <f t="shared" si="7"/>
        <v>Train - Underground/Metro</v>
      </c>
      <c r="AD112" s="110" t="str">
        <f t="shared" si="6"/>
        <v>UkraineTrain - Underground/Metro</v>
      </c>
      <c r="AE112" s="110">
        <v>2024</v>
      </c>
      <c r="AF112" s="110">
        <v>3.508E-2</v>
      </c>
      <c r="AG112" s="110" t="s">
        <v>325</v>
      </c>
      <c r="AH112" s="110" t="s">
        <v>237</v>
      </c>
      <c r="AI112" s="110" t="s">
        <v>329</v>
      </c>
    </row>
    <row r="113" spans="27:35">
      <c r="AA113" s="110" t="str">
        <f>$A$36</f>
        <v>Romania</v>
      </c>
      <c r="AB113" s="110" t="str">
        <f t="shared" si="5"/>
        <v>Train</v>
      </c>
      <c r="AC113" s="110" t="str">
        <f t="shared" si="7"/>
        <v>Train - Underground/Metro</v>
      </c>
      <c r="AD113" s="110" t="str">
        <f t="shared" si="6"/>
        <v>RomaniaTrain - Underground/Metro</v>
      </c>
      <c r="AE113" s="110">
        <v>2024</v>
      </c>
      <c r="AF113" s="110">
        <v>3.508E-2</v>
      </c>
      <c r="AG113" s="110" t="s">
        <v>325</v>
      </c>
      <c r="AH113" s="110" t="s">
        <v>237</v>
      </c>
      <c r="AI113" s="110" t="s">
        <v>329</v>
      </c>
    </row>
    <row r="114" spans="27:35">
      <c r="AA114" s="110" t="str">
        <f>$A$3</f>
        <v>Albania</v>
      </c>
      <c r="AB114" s="110" t="str">
        <f t="shared" si="5"/>
        <v>Train</v>
      </c>
      <c r="AC114" s="110" t="str">
        <f t="shared" si="7"/>
        <v>Train - Underground/Metro</v>
      </c>
      <c r="AD114" s="110" t="str">
        <f t="shared" si="6"/>
        <v>AlbaniaTrain - Underground/Metro</v>
      </c>
      <c r="AE114" s="110" t="s">
        <v>328</v>
      </c>
      <c r="AF114" s="110" t="s">
        <v>328</v>
      </c>
      <c r="AG114" s="110" t="s">
        <v>328</v>
      </c>
      <c r="AH114" s="110" t="s">
        <v>328</v>
      </c>
      <c r="AI114" s="110" t="s">
        <v>328</v>
      </c>
    </row>
    <row r="115" spans="27:35">
      <c r="AA115" s="110" t="str">
        <f>$A$22</f>
        <v>Italy</v>
      </c>
      <c r="AB115" s="110" t="str">
        <f t="shared" si="5"/>
        <v>Train</v>
      </c>
      <c r="AC115" s="110" t="str">
        <f t="shared" si="7"/>
        <v>Train - Underground/Metro</v>
      </c>
      <c r="AD115" s="110" t="str">
        <f t="shared" si="6"/>
        <v>ItalyTrain - Underground/Metro</v>
      </c>
      <c r="AE115" s="110">
        <v>2024</v>
      </c>
      <c r="AF115" s="110">
        <v>3.508E-2</v>
      </c>
      <c r="AG115" s="110" t="s">
        <v>325</v>
      </c>
      <c r="AH115" s="110" t="s">
        <v>237</v>
      </c>
      <c r="AI115" s="110" t="s">
        <v>329</v>
      </c>
    </row>
    <row r="116" spans="27:35">
      <c r="AA116" s="110" t="str">
        <f>$A$6</f>
        <v>Belarus</v>
      </c>
      <c r="AB116" s="110" t="str">
        <f t="shared" si="5"/>
        <v>Train</v>
      </c>
      <c r="AC116" s="110" t="str">
        <f t="shared" si="7"/>
        <v>Train - Underground/Metro</v>
      </c>
      <c r="AD116" s="110" t="str">
        <f t="shared" si="6"/>
        <v>BelarusTrain - Underground/Metro</v>
      </c>
      <c r="AE116" s="110">
        <v>2024</v>
      </c>
      <c r="AF116" s="110">
        <v>3.508E-2</v>
      </c>
      <c r="AG116" s="110" t="s">
        <v>325</v>
      </c>
      <c r="AH116" s="110" t="s">
        <v>237</v>
      </c>
      <c r="AI116" s="110" t="s">
        <v>329</v>
      </c>
    </row>
    <row r="117" spans="27:35">
      <c r="AA117" s="110" t="str">
        <f>$A$21</f>
        <v>Ireland</v>
      </c>
      <c r="AB117" s="110" t="str">
        <f t="shared" si="5"/>
        <v>Train</v>
      </c>
      <c r="AC117" s="110" t="str">
        <f t="shared" si="7"/>
        <v>Train - Underground/Metro</v>
      </c>
      <c r="AD117" s="110" t="str">
        <f t="shared" si="6"/>
        <v>IrelandTrain - Underground/Metro</v>
      </c>
      <c r="AE117" s="110" t="s">
        <v>328</v>
      </c>
      <c r="AF117" s="110" t="s">
        <v>328</v>
      </c>
      <c r="AG117" s="110" t="s">
        <v>328</v>
      </c>
      <c r="AH117" s="110" t="s">
        <v>328</v>
      </c>
      <c r="AI117" s="110" t="s">
        <v>328</v>
      </c>
    </row>
    <row r="118" spans="27:35">
      <c r="AA118" s="110" t="str">
        <f>$A$31</f>
        <v>Netherlands</v>
      </c>
      <c r="AB118" s="110" t="str">
        <f t="shared" si="5"/>
        <v>Train</v>
      </c>
      <c r="AC118" s="110" t="str">
        <f t="shared" si="7"/>
        <v>Train - Underground/Metro</v>
      </c>
      <c r="AD118" s="110" t="str">
        <f t="shared" si="6"/>
        <v>NetherlandsTrain - Underground/Metro</v>
      </c>
      <c r="AE118" s="110">
        <v>2025</v>
      </c>
      <c r="AF118" s="110">
        <v>7.4999999999999997E-2</v>
      </c>
      <c r="AG118" s="110" t="s">
        <v>325</v>
      </c>
      <c r="AH118" s="113" t="s">
        <v>362</v>
      </c>
      <c r="AI118" s="110"/>
    </row>
    <row r="119" spans="27:35">
      <c r="AA119" s="110" t="str">
        <f>$A$27</f>
        <v>Malta</v>
      </c>
      <c r="AB119" s="110" t="str">
        <f t="shared" si="5"/>
        <v>Train</v>
      </c>
      <c r="AC119" s="110" t="str">
        <f t="shared" si="7"/>
        <v>Train - Underground/Metro</v>
      </c>
      <c r="AD119" s="110" t="str">
        <f t="shared" si="6"/>
        <v>MaltaTrain - Underground/Metro</v>
      </c>
      <c r="AE119" s="110" t="s">
        <v>328</v>
      </c>
      <c r="AF119" s="110" t="s">
        <v>328</v>
      </c>
      <c r="AG119" s="110" t="s">
        <v>328</v>
      </c>
      <c r="AH119" s="110" t="s">
        <v>328</v>
      </c>
      <c r="AI119" s="110" t="s">
        <v>328</v>
      </c>
    </row>
    <row r="120" spans="27:35">
      <c r="AA120" s="110" t="str">
        <f>$A$17</f>
        <v>Germany</v>
      </c>
      <c r="AB120" s="110" t="str">
        <f t="shared" si="5"/>
        <v>Train</v>
      </c>
      <c r="AC120" s="110" t="str">
        <f t="shared" si="7"/>
        <v>Train - Underground/Metro</v>
      </c>
      <c r="AD120" s="110" t="str">
        <f t="shared" si="6"/>
        <v>GermanyTrain - Underground/Metro</v>
      </c>
      <c r="AE120" s="110">
        <v>2024</v>
      </c>
      <c r="AF120" s="110">
        <v>3.508E-2</v>
      </c>
      <c r="AG120" s="110" t="s">
        <v>325</v>
      </c>
      <c r="AH120" s="110" t="s">
        <v>237</v>
      </c>
      <c r="AI120" s="110" t="s">
        <v>329</v>
      </c>
    </row>
    <row r="121" spans="27:35">
      <c r="AA121" s="110" t="str">
        <f>$A$30</f>
        <v>Montenegro</v>
      </c>
      <c r="AB121" s="110" t="str">
        <f t="shared" si="5"/>
        <v>Train</v>
      </c>
      <c r="AC121" s="110" t="str">
        <f t="shared" si="7"/>
        <v>Train - Underground/Metro</v>
      </c>
      <c r="AD121" s="110" t="str">
        <f t="shared" si="6"/>
        <v>MontenegroTrain - Underground/Metro</v>
      </c>
      <c r="AE121" s="110" t="s">
        <v>328</v>
      </c>
      <c r="AF121" s="110" t="s">
        <v>328</v>
      </c>
      <c r="AG121" s="110" t="s">
        <v>328</v>
      </c>
      <c r="AH121" s="110" t="s">
        <v>328</v>
      </c>
      <c r="AI121" s="110" t="s">
        <v>328</v>
      </c>
    </row>
    <row r="122" spans="27:35">
      <c r="AA122" s="110" t="str">
        <f>$A$12</f>
        <v>Czechia</v>
      </c>
      <c r="AB122" s="110" t="str">
        <f t="shared" si="5"/>
        <v>Train</v>
      </c>
      <c r="AC122" s="110" t="str">
        <f t="shared" si="7"/>
        <v>Train - Underground/Metro</v>
      </c>
      <c r="AD122" s="110" t="str">
        <f t="shared" si="6"/>
        <v>CzechiaTrain - Underground/Metro</v>
      </c>
      <c r="AE122" s="110">
        <v>2024</v>
      </c>
      <c r="AF122" s="110">
        <v>3.508E-2</v>
      </c>
      <c r="AG122" s="110" t="s">
        <v>325</v>
      </c>
      <c r="AH122" s="110" t="s">
        <v>237</v>
      </c>
      <c r="AI122" s="110" t="s">
        <v>329</v>
      </c>
    </row>
    <row r="123" spans="27:35">
      <c r="AA123" s="110" t="str">
        <f>$A$18</f>
        <v>Greece</v>
      </c>
      <c r="AB123" s="110" t="str">
        <f t="shared" si="5"/>
        <v>Train</v>
      </c>
      <c r="AC123" s="110" t="str">
        <f t="shared" si="7"/>
        <v>Train - Underground/Metro</v>
      </c>
      <c r="AD123" s="110" t="str">
        <f t="shared" si="6"/>
        <v>GreeceTrain - Underground/Metro</v>
      </c>
      <c r="AE123" s="110">
        <v>2024</v>
      </c>
      <c r="AF123" s="110">
        <v>3.508E-2</v>
      </c>
      <c r="AG123" s="110" t="s">
        <v>325</v>
      </c>
      <c r="AH123" s="110" t="s">
        <v>237</v>
      </c>
      <c r="AI123" s="110" t="s">
        <v>329</v>
      </c>
    </row>
    <row r="124" spans="27:35">
      <c r="AA124" s="110" t="str">
        <f>$A$9</f>
        <v>Bulgaria</v>
      </c>
      <c r="AB124" s="110" t="str">
        <f t="shared" si="5"/>
        <v>Train</v>
      </c>
      <c r="AC124" s="110" t="str">
        <f t="shared" si="7"/>
        <v>Train - Underground/Metro</v>
      </c>
      <c r="AD124" s="110" t="str">
        <f t="shared" si="6"/>
        <v>BulgariaTrain - Underground/Metro</v>
      </c>
      <c r="AE124" s="110">
        <v>2024</v>
      </c>
      <c r="AF124" s="110">
        <v>3.508E-2</v>
      </c>
      <c r="AG124" s="110" t="s">
        <v>325</v>
      </c>
      <c r="AH124" s="110" t="s">
        <v>237</v>
      </c>
      <c r="AI124" s="110" t="s">
        <v>329</v>
      </c>
    </row>
    <row r="125" spans="27:35">
      <c r="AA125" s="110" t="str">
        <f>$A$8</f>
        <v>Bosnia and Herzegovina</v>
      </c>
      <c r="AB125" s="110" t="str">
        <f t="shared" si="5"/>
        <v>Train</v>
      </c>
      <c r="AC125" s="110" t="str">
        <f t="shared" si="7"/>
        <v>Train - Underground/Metro</v>
      </c>
      <c r="AD125" s="110" t="str">
        <f t="shared" si="6"/>
        <v>Bosnia and HerzegovinaTrain - Underground/Metro</v>
      </c>
      <c r="AE125" s="110" t="s">
        <v>328</v>
      </c>
      <c r="AF125" s="110" t="s">
        <v>328</v>
      </c>
      <c r="AG125" s="110" t="s">
        <v>328</v>
      </c>
      <c r="AH125" s="110" t="s">
        <v>328</v>
      </c>
      <c r="AI125" s="110" t="s">
        <v>328</v>
      </c>
    </row>
    <row r="126" spans="27:35">
      <c r="AA126" s="110" t="str">
        <f>$A$32</f>
        <v>North Macedonia</v>
      </c>
      <c r="AB126" s="110" t="str">
        <f t="shared" si="5"/>
        <v>Train</v>
      </c>
      <c r="AC126" s="110" t="str">
        <f t="shared" si="7"/>
        <v>Train - Underground/Metro</v>
      </c>
      <c r="AD126" s="110" t="str">
        <f t="shared" si="6"/>
        <v>North MacedoniaTrain - Underground/Metro</v>
      </c>
      <c r="AE126" s="110" t="s">
        <v>328</v>
      </c>
      <c r="AF126" s="110" t="s">
        <v>328</v>
      </c>
      <c r="AG126" s="110" t="s">
        <v>328</v>
      </c>
      <c r="AH126" s="110" t="s">
        <v>328</v>
      </c>
      <c r="AI126" s="110" t="s">
        <v>328</v>
      </c>
    </row>
    <row r="127" spans="27:35">
      <c r="AA127" s="110" t="str">
        <f>$A$38</f>
        <v>Serbia</v>
      </c>
      <c r="AB127" s="110" t="str">
        <f t="shared" si="5"/>
        <v>Train</v>
      </c>
      <c r="AC127" s="110" t="str">
        <f t="shared" si="7"/>
        <v>Train - Underground/Metro</v>
      </c>
      <c r="AD127" s="110" t="str">
        <f t="shared" si="6"/>
        <v>SerbiaTrain - Underground/Metro</v>
      </c>
      <c r="AE127" s="110" t="s">
        <v>328</v>
      </c>
      <c r="AF127" s="110" t="s">
        <v>328</v>
      </c>
      <c r="AG127" s="110" t="s">
        <v>328</v>
      </c>
      <c r="AH127" s="110" t="s">
        <v>328</v>
      </c>
      <c r="AI127" s="110" t="s">
        <v>328</v>
      </c>
    </row>
    <row r="128" spans="27:35">
      <c r="AA128" s="110" t="str">
        <f>$A$14</f>
        <v>Estonia</v>
      </c>
      <c r="AB128" s="110" t="str">
        <f t="shared" si="5"/>
        <v>Train</v>
      </c>
      <c r="AC128" s="110" t="str">
        <f t="shared" si="7"/>
        <v>Train - Underground/Metro</v>
      </c>
      <c r="AD128" s="110" t="str">
        <f t="shared" si="6"/>
        <v>EstoniaTrain - Underground/Metro</v>
      </c>
      <c r="AE128" s="110" t="s">
        <v>328</v>
      </c>
      <c r="AF128" s="110" t="s">
        <v>328</v>
      </c>
      <c r="AG128" s="110" t="s">
        <v>328</v>
      </c>
      <c r="AH128" s="110" t="s">
        <v>328</v>
      </c>
      <c r="AI128" s="110" t="s">
        <v>328</v>
      </c>
    </row>
    <row r="129" spans="27:35">
      <c r="AA129" s="110" t="str">
        <f>$A$34</f>
        <v>Poland</v>
      </c>
      <c r="AB129" s="110" t="str">
        <f t="shared" si="5"/>
        <v>Train</v>
      </c>
      <c r="AC129" s="110" t="str">
        <f t="shared" si="7"/>
        <v>Train - Underground/Metro</v>
      </c>
      <c r="AD129" s="110" t="str">
        <f t="shared" si="6"/>
        <v>PolandTrain - Underground/Metro</v>
      </c>
      <c r="AE129" s="110">
        <v>2024</v>
      </c>
      <c r="AF129" s="110">
        <v>3.508E-2</v>
      </c>
      <c r="AG129" s="110" t="s">
        <v>325</v>
      </c>
      <c r="AH129" s="110" t="s">
        <v>237</v>
      </c>
      <c r="AI129" s="110" t="s">
        <v>329</v>
      </c>
    </row>
    <row r="130" spans="27:35">
      <c r="AA130" s="110" t="str">
        <f>$A$28</f>
        <v>Moldova</v>
      </c>
      <c r="AB130" s="110" t="str">
        <f t="shared" si="5"/>
        <v>Train</v>
      </c>
      <c r="AC130" s="110" t="str">
        <f t="shared" si="7"/>
        <v>Train - Underground/Metro</v>
      </c>
      <c r="AD130" s="110" t="str">
        <f t="shared" si="6"/>
        <v>MoldovaTrain - Underground/Metro</v>
      </c>
      <c r="AE130" s="110" t="s">
        <v>328</v>
      </c>
      <c r="AF130" s="110" t="s">
        <v>328</v>
      </c>
      <c r="AG130" s="110" t="s">
        <v>328</v>
      </c>
      <c r="AH130" s="110" t="s">
        <v>328</v>
      </c>
      <c r="AI130" s="110" t="s">
        <v>328</v>
      </c>
    </row>
    <row r="131" spans="27:35">
      <c r="AA131" s="110" t="str">
        <f t="shared" ref="AA131:AA136" si="8">$A$3</f>
        <v>Albania</v>
      </c>
      <c r="AB131" s="110" t="str">
        <f>$S$6</f>
        <v>Plane</v>
      </c>
      <c r="AC131" s="110" t="str">
        <f>$X$12</f>
        <v>Plane - Short-haul - Economy</v>
      </c>
      <c r="AD131" s="110" t="str">
        <f t="shared" ref="AD131:AD195" si="9">AA131&amp;AC131</f>
        <v>AlbaniaPlane - Short-haul - Economy</v>
      </c>
      <c r="AE131" s="110">
        <v>2024</v>
      </c>
      <c r="AF131" s="110">
        <v>0.20535935436241612</v>
      </c>
      <c r="AG131" s="110" t="s">
        <v>325</v>
      </c>
      <c r="AH131" s="110" t="s">
        <v>237</v>
      </c>
      <c r="AI131" s="110" t="s">
        <v>329</v>
      </c>
    </row>
    <row r="132" spans="27:35">
      <c r="AA132" s="110" t="str">
        <f t="shared" si="8"/>
        <v>Albania</v>
      </c>
      <c r="AB132" s="110" t="str">
        <f t="shared" ref="AB132:AB195" si="10">$S$6</f>
        <v>Plane</v>
      </c>
      <c r="AC132" s="110" t="str">
        <f>$X$13</f>
        <v>Plane - Short-haul - Business class</v>
      </c>
      <c r="AD132" s="110" t="str">
        <f t="shared" si="9"/>
        <v>AlbaniaPlane - Short-haul - Business class</v>
      </c>
      <c r="AE132" s="110">
        <v>2024</v>
      </c>
      <c r="AF132" s="110">
        <v>0.30803287785234901</v>
      </c>
      <c r="AG132" s="110" t="s">
        <v>325</v>
      </c>
      <c r="AH132" s="110" t="s">
        <v>237</v>
      </c>
      <c r="AI132" s="110" t="s">
        <v>329</v>
      </c>
    </row>
    <row r="133" spans="27:35">
      <c r="AA133" s="110" t="str">
        <f t="shared" si="8"/>
        <v>Albania</v>
      </c>
      <c r="AB133" s="110" t="str">
        <f t="shared" si="10"/>
        <v>Plane</v>
      </c>
      <c r="AC133" s="110" t="str">
        <f>$X$14</f>
        <v>Plane - Long-haul - Economy</v>
      </c>
      <c r="AD133" s="110" t="str">
        <f t="shared" si="9"/>
        <v>AlbaniaPlane - Long-haul - Economy</v>
      </c>
      <c r="AE133" s="110">
        <v>2024</v>
      </c>
      <c r="AF133" s="110">
        <v>0.22471828053691276</v>
      </c>
      <c r="AG133" s="110" t="s">
        <v>325</v>
      </c>
      <c r="AH133" s="110" t="s">
        <v>237</v>
      </c>
      <c r="AI133" s="110" t="s">
        <v>329</v>
      </c>
    </row>
    <row r="134" spans="27:35">
      <c r="AA134" s="110" t="str">
        <f t="shared" si="8"/>
        <v>Albania</v>
      </c>
      <c r="AB134" s="110" t="str">
        <f t="shared" si="10"/>
        <v>Plane</v>
      </c>
      <c r="AC134" s="110" t="str">
        <f>$X$15</f>
        <v>Plane - Long-haul - Premium economy</v>
      </c>
      <c r="AD134" s="110" t="str">
        <f t="shared" si="9"/>
        <v>AlbaniaPlane - Long-haul - Premium economy</v>
      </c>
      <c r="AE134" s="110">
        <v>2024</v>
      </c>
      <c r="AF134" s="110">
        <v>0.35952519328859062</v>
      </c>
      <c r="AG134" s="110" t="s">
        <v>325</v>
      </c>
      <c r="AH134" s="110" t="s">
        <v>237</v>
      </c>
      <c r="AI134" s="110" t="s">
        <v>329</v>
      </c>
    </row>
    <row r="135" spans="27:35">
      <c r="AA135" s="110" t="str">
        <f t="shared" si="8"/>
        <v>Albania</v>
      </c>
      <c r="AB135" s="110" t="str">
        <f t="shared" si="10"/>
        <v>Plane</v>
      </c>
      <c r="AC135" s="110" t="str">
        <f>$X$16</f>
        <v>Plane - Long-haul - Business class</v>
      </c>
      <c r="AD135" s="110" t="str">
        <f t="shared" si="9"/>
        <v>AlbaniaPlane - Long-haul - Business class</v>
      </c>
      <c r="AE135" s="110">
        <v>2024</v>
      </c>
      <c r="AF135" s="110">
        <v>0.65165000000000006</v>
      </c>
      <c r="AG135" s="110" t="s">
        <v>325</v>
      </c>
      <c r="AH135" s="110" t="s">
        <v>237</v>
      </c>
      <c r="AI135" s="110" t="s">
        <v>329</v>
      </c>
    </row>
    <row r="136" spans="27:35">
      <c r="AA136" s="110" t="str">
        <f t="shared" si="8"/>
        <v>Albania</v>
      </c>
      <c r="AB136" s="110" t="str">
        <f t="shared" si="10"/>
        <v>Plane</v>
      </c>
      <c r="AC136" s="110" t="str">
        <f>$X$17</f>
        <v>Plane - Long-haul - First class</v>
      </c>
      <c r="AD136" s="110" t="str">
        <f t="shared" si="9"/>
        <v>AlbaniaPlane - Long-haul - First class</v>
      </c>
      <c r="AE136" s="110">
        <v>2024</v>
      </c>
      <c r="AF136" s="110">
        <v>0.89884302953020123</v>
      </c>
      <c r="AG136" s="110" t="s">
        <v>325</v>
      </c>
      <c r="AH136" s="110" t="s">
        <v>237</v>
      </c>
      <c r="AI136" s="110" t="s">
        <v>329</v>
      </c>
    </row>
    <row r="137" spans="27:35">
      <c r="AA137" s="110" t="str">
        <f t="shared" ref="AA137:AA142" si="11">$A$11</f>
        <v>Cyprus</v>
      </c>
      <c r="AB137" s="110" t="str">
        <f t="shared" si="10"/>
        <v>Plane</v>
      </c>
      <c r="AC137" s="110" t="str">
        <f>$X$12</f>
        <v>Plane - Short-haul - Economy</v>
      </c>
      <c r="AD137" s="110" t="str">
        <f t="shared" si="9"/>
        <v>CyprusPlane - Short-haul - Economy</v>
      </c>
      <c r="AE137" s="110">
        <v>2024</v>
      </c>
      <c r="AF137" s="110">
        <v>0.20535935436241612</v>
      </c>
      <c r="AG137" s="110" t="s">
        <v>325</v>
      </c>
      <c r="AH137" s="110" t="s">
        <v>237</v>
      </c>
      <c r="AI137" s="110" t="s">
        <v>329</v>
      </c>
    </row>
    <row r="138" spans="27:35">
      <c r="AA138" s="110" t="str">
        <f t="shared" si="11"/>
        <v>Cyprus</v>
      </c>
      <c r="AB138" s="110" t="str">
        <f t="shared" si="10"/>
        <v>Plane</v>
      </c>
      <c r="AC138" s="110" t="str">
        <f>$X$13</f>
        <v>Plane - Short-haul - Business class</v>
      </c>
      <c r="AD138" s="110" t="str">
        <f t="shared" si="9"/>
        <v>CyprusPlane - Short-haul - Business class</v>
      </c>
      <c r="AE138" s="110">
        <v>2024</v>
      </c>
      <c r="AF138" s="110">
        <v>0.30803287785234901</v>
      </c>
      <c r="AG138" s="110" t="s">
        <v>325</v>
      </c>
      <c r="AH138" s="110" t="s">
        <v>237</v>
      </c>
      <c r="AI138" s="110" t="s">
        <v>329</v>
      </c>
    </row>
    <row r="139" spans="27:35">
      <c r="AA139" s="110" t="str">
        <f t="shared" si="11"/>
        <v>Cyprus</v>
      </c>
      <c r="AB139" s="110" t="str">
        <f t="shared" si="10"/>
        <v>Plane</v>
      </c>
      <c r="AC139" s="110" t="str">
        <f>$X$14</f>
        <v>Plane - Long-haul - Economy</v>
      </c>
      <c r="AD139" s="110" t="str">
        <f t="shared" si="9"/>
        <v>CyprusPlane - Long-haul - Economy</v>
      </c>
      <c r="AE139" s="110">
        <v>2024</v>
      </c>
      <c r="AF139" s="110">
        <v>0.22471828053691276</v>
      </c>
      <c r="AG139" s="110" t="s">
        <v>325</v>
      </c>
      <c r="AH139" s="110" t="s">
        <v>237</v>
      </c>
      <c r="AI139" s="110" t="s">
        <v>329</v>
      </c>
    </row>
    <row r="140" spans="27:35">
      <c r="AA140" s="110" t="str">
        <f t="shared" si="11"/>
        <v>Cyprus</v>
      </c>
      <c r="AB140" s="110" t="str">
        <f t="shared" si="10"/>
        <v>Plane</v>
      </c>
      <c r="AC140" s="110" t="str">
        <f>$X$15</f>
        <v>Plane - Long-haul - Premium economy</v>
      </c>
      <c r="AD140" s="110" t="str">
        <f t="shared" si="9"/>
        <v>CyprusPlane - Long-haul - Premium economy</v>
      </c>
      <c r="AE140" s="110">
        <v>2024</v>
      </c>
      <c r="AF140" s="110">
        <v>0.35952519328859062</v>
      </c>
      <c r="AG140" s="110" t="s">
        <v>325</v>
      </c>
      <c r="AH140" s="110" t="s">
        <v>237</v>
      </c>
      <c r="AI140" s="110" t="s">
        <v>329</v>
      </c>
    </row>
    <row r="141" spans="27:35">
      <c r="AA141" s="110" t="str">
        <f t="shared" si="11"/>
        <v>Cyprus</v>
      </c>
      <c r="AB141" s="110" t="str">
        <f t="shared" si="10"/>
        <v>Plane</v>
      </c>
      <c r="AC141" s="110" t="str">
        <f>$X$16</f>
        <v>Plane - Long-haul - Business class</v>
      </c>
      <c r="AD141" s="110" t="str">
        <f t="shared" si="9"/>
        <v>CyprusPlane - Long-haul - Business class</v>
      </c>
      <c r="AE141" s="110">
        <v>2024</v>
      </c>
      <c r="AF141" s="110">
        <v>0.65165000000000006</v>
      </c>
      <c r="AG141" s="110" t="s">
        <v>325</v>
      </c>
      <c r="AH141" s="110" t="s">
        <v>237</v>
      </c>
      <c r="AI141" s="110" t="s">
        <v>329</v>
      </c>
    </row>
    <row r="142" spans="27:35">
      <c r="AA142" s="110" t="str">
        <f t="shared" si="11"/>
        <v>Cyprus</v>
      </c>
      <c r="AB142" s="110" t="str">
        <f t="shared" si="10"/>
        <v>Plane</v>
      </c>
      <c r="AC142" s="110" t="str">
        <f>$X$17</f>
        <v>Plane - Long-haul - First class</v>
      </c>
      <c r="AD142" s="110" t="str">
        <f t="shared" si="9"/>
        <v>CyprusPlane - Long-haul - First class</v>
      </c>
      <c r="AE142" s="110">
        <v>2024</v>
      </c>
      <c r="AF142" s="110">
        <v>0.89884302953020123</v>
      </c>
      <c r="AG142" s="110" t="s">
        <v>325</v>
      </c>
      <c r="AH142" s="110" t="s">
        <v>237</v>
      </c>
      <c r="AI142" s="110" t="s">
        <v>329</v>
      </c>
    </row>
    <row r="143" spans="27:35">
      <c r="AA143" s="110" t="str">
        <f t="shared" ref="AA143:AA148" si="12">$A$4</f>
        <v>Andorra</v>
      </c>
      <c r="AB143" s="110" t="str">
        <f t="shared" si="10"/>
        <v>Plane</v>
      </c>
      <c r="AC143" s="110" t="str">
        <f>$X$12</f>
        <v>Plane - Short-haul - Economy</v>
      </c>
      <c r="AD143" s="110" t="str">
        <f t="shared" si="9"/>
        <v>AndorraPlane - Short-haul - Economy</v>
      </c>
      <c r="AE143" s="110">
        <v>2024</v>
      </c>
      <c r="AF143" s="110">
        <v>0.20535935436241612</v>
      </c>
      <c r="AG143" s="110" t="s">
        <v>325</v>
      </c>
      <c r="AH143" s="110" t="s">
        <v>237</v>
      </c>
      <c r="AI143" s="110" t="s">
        <v>329</v>
      </c>
    </row>
    <row r="144" spans="27:35">
      <c r="AA144" s="110" t="str">
        <f t="shared" si="12"/>
        <v>Andorra</v>
      </c>
      <c r="AB144" s="110" t="str">
        <f t="shared" si="10"/>
        <v>Plane</v>
      </c>
      <c r="AC144" s="110" t="str">
        <f>$X$13</f>
        <v>Plane - Short-haul - Business class</v>
      </c>
      <c r="AD144" s="110" t="str">
        <f t="shared" si="9"/>
        <v>AndorraPlane - Short-haul - Business class</v>
      </c>
      <c r="AE144" s="110">
        <v>2024</v>
      </c>
      <c r="AF144" s="110">
        <v>0.30803287785234901</v>
      </c>
      <c r="AG144" s="110" t="s">
        <v>325</v>
      </c>
      <c r="AH144" s="110" t="s">
        <v>237</v>
      </c>
      <c r="AI144" s="110" t="s">
        <v>329</v>
      </c>
    </row>
    <row r="145" spans="27:35">
      <c r="AA145" s="110" t="str">
        <f t="shared" si="12"/>
        <v>Andorra</v>
      </c>
      <c r="AB145" s="110" t="str">
        <f t="shared" si="10"/>
        <v>Plane</v>
      </c>
      <c r="AC145" s="110" t="str">
        <f>$X$14</f>
        <v>Plane - Long-haul - Economy</v>
      </c>
      <c r="AD145" s="110" t="str">
        <f t="shared" si="9"/>
        <v>AndorraPlane - Long-haul - Economy</v>
      </c>
      <c r="AE145" s="110">
        <v>2024</v>
      </c>
      <c r="AF145" s="110">
        <v>0.22471828053691276</v>
      </c>
      <c r="AG145" s="110" t="s">
        <v>325</v>
      </c>
      <c r="AH145" s="110" t="s">
        <v>237</v>
      </c>
      <c r="AI145" s="110" t="s">
        <v>329</v>
      </c>
    </row>
    <row r="146" spans="27:35">
      <c r="AA146" s="110" t="str">
        <f t="shared" si="12"/>
        <v>Andorra</v>
      </c>
      <c r="AB146" s="110" t="str">
        <f t="shared" si="10"/>
        <v>Plane</v>
      </c>
      <c r="AC146" s="110" t="str">
        <f>$X$15</f>
        <v>Plane - Long-haul - Premium economy</v>
      </c>
      <c r="AD146" s="110" t="str">
        <f t="shared" si="9"/>
        <v>AndorraPlane - Long-haul - Premium economy</v>
      </c>
      <c r="AE146" s="110">
        <v>2024</v>
      </c>
      <c r="AF146" s="110">
        <v>0.35952519328859062</v>
      </c>
      <c r="AG146" s="110" t="s">
        <v>325</v>
      </c>
      <c r="AH146" s="110" t="s">
        <v>237</v>
      </c>
      <c r="AI146" s="110" t="s">
        <v>329</v>
      </c>
    </row>
    <row r="147" spans="27:35">
      <c r="AA147" s="110" t="str">
        <f t="shared" si="12"/>
        <v>Andorra</v>
      </c>
      <c r="AB147" s="110" t="str">
        <f t="shared" si="10"/>
        <v>Plane</v>
      </c>
      <c r="AC147" s="110" t="str">
        <f>$X$16</f>
        <v>Plane - Long-haul - Business class</v>
      </c>
      <c r="AD147" s="110" t="str">
        <f t="shared" si="9"/>
        <v>AndorraPlane - Long-haul - Business class</v>
      </c>
      <c r="AE147" s="110">
        <v>2024</v>
      </c>
      <c r="AF147" s="110">
        <v>0.65165000000000006</v>
      </c>
      <c r="AG147" s="110" t="s">
        <v>325</v>
      </c>
      <c r="AH147" s="110" t="s">
        <v>237</v>
      </c>
      <c r="AI147" s="110" t="s">
        <v>329</v>
      </c>
    </row>
    <row r="148" spans="27:35">
      <c r="AA148" s="110" t="str">
        <f t="shared" si="12"/>
        <v>Andorra</v>
      </c>
      <c r="AB148" s="110" t="str">
        <f t="shared" si="10"/>
        <v>Plane</v>
      </c>
      <c r="AC148" s="110" t="str">
        <f>$X$17</f>
        <v>Plane - Long-haul - First class</v>
      </c>
      <c r="AD148" s="110" t="str">
        <f t="shared" si="9"/>
        <v>AndorraPlane - Long-haul - First class</v>
      </c>
      <c r="AE148" s="110">
        <v>2024</v>
      </c>
      <c r="AF148" s="110">
        <v>0.89884302953020123</v>
      </c>
      <c r="AG148" s="110" t="s">
        <v>325</v>
      </c>
      <c r="AH148" s="110" t="s">
        <v>237</v>
      </c>
      <c r="AI148" s="110" t="s">
        <v>329</v>
      </c>
    </row>
    <row r="149" spans="27:35">
      <c r="AA149" s="110" t="str">
        <f t="shared" ref="AA149:AA154" si="13">$A$5</f>
        <v>Austria</v>
      </c>
      <c r="AB149" s="110" t="str">
        <f t="shared" si="10"/>
        <v>Plane</v>
      </c>
      <c r="AC149" s="110" t="str">
        <f>$X$12</f>
        <v>Plane - Short-haul - Economy</v>
      </c>
      <c r="AD149" s="110" t="str">
        <f t="shared" si="9"/>
        <v>AustriaPlane - Short-haul - Economy</v>
      </c>
      <c r="AE149" s="110">
        <v>2024</v>
      </c>
      <c r="AF149" s="110">
        <v>0.20535935436241612</v>
      </c>
      <c r="AG149" s="110" t="s">
        <v>325</v>
      </c>
      <c r="AH149" s="110" t="s">
        <v>237</v>
      </c>
      <c r="AI149" s="110" t="s">
        <v>329</v>
      </c>
    </row>
    <row r="150" spans="27:35">
      <c r="AA150" s="110" t="str">
        <f t="shared" si="13"/>
        <v>Austria</v>
      </c>
      <c r="AB150" s="110" t="str">
        <f t="shared" si="10"/>
        <v>Plane</v>
      </c>
      <c r="AC150" s="110" t="str">
        <f>$X$13</f>
        <v>Plane - Short-haul - Business class</v>
      </c>
      <c r="AD150" s="110" t="str">
        <f t="shared" si="9"/>
        <v>AustriaPlane - Short-haul - Business class</v>
      </c>
      <c r="AE150" s="110">
        <v>2024</v>
      </c>
      <c r="AF150" s="110">
        <v>0.30803287785234901</v>
      </c>
      <c r="AG150" s="110" t="s">
        <v>325</v>
      </c>
      <c r="AH150" s="110" t="s">
        <v>237</v>
      </c>
      <c r="AI150" s="110" t="s">
        <v>329</v>
      </c>
    </row>
    <row r="151" spans="27:35">
      <c r="AA151" s="110" t="str">
        <f t="shared" si="13"/>
        <v>Austria</v>
      </c>
      <c r="AB151" s="110" t="str">
        <f t="shared" si="10"/>
        <v>Plane</v>
      </c>
      <c r="AC151" s="110" t="str">
        <f>$X$14</f>
        <v>Plane - Long-haul - Economy</v>
      </c>
      <c r="AD151" s="110" t="str">
        <f t="shared" si="9"/>
        <v>AustriaPlane - Long-haul - Economy</v>
      </c>
      <c r="AE151" s="110">
        <v>2024</v>
      </c>
      <c r="AF151" s="110">
        <v>0.22471828053691276</v>
      </c>
      <c r="AG151" s="110" t="s">
        <v>325</v>
      </c>
      <c r="AH151" s="110" t="s">
        <v>237</v>
      </c>
      <c r="AI151" s="110" t="s">
        <v>329</v>
      </c>
    </row>
    <row r="152" spans="27:35">
      <c r="AA152" s="110" t="str">
        <f t="shared" si="13"/>
        <v>Austria</v>
      </c>
      <c r="AB152" s="110" t="str">
        <f t="shared" si="10"/>
        <v>Plane</v>
      </c>
      <c r="AC152" s="110" t="str">
        <f>$X$15</f>
        <v>Plane - Long-haul - Premium economy</v>
      </c>
      <c r="AD152" s="110" t="str">
        <f t="shared" si="9"/>
        <v>AustriaPlane - Long-haul - Premium economy</v>
      </c>
      <c r="AE152" s="110">
        <v>2024</v>
      </c>
      <c r="AF152" s="110">
        <v>0.35952519328859062</v>
      </c>
      <c r="AG152" s="110" t="s">
        <v>325</v>
      </c>
      <c r="AH152" s="110" t="s">
        <v>237</v>
      </c>
      <c r="AI152" s="110" t="s">
        <v>329</v>
      </c>
    </row>
    <row r="153" spans="27:35">
      <c r="AA153" s="110" t="str">
        <f t="shared" si="13"/>
        <v>Austria</v>
      </c>
      <c r="AB153" s="110" t="str">
        <f t="shared" si="10"/>
        <v>Plane</v>
      </c>
      <c r="AC153" s="110" t="str">
        <f>$X$16</f>
        <v>Plane - Long-haul - Business class</v>
      </c>
      <c r="AD153" s="110" t="str">
        <f t="shared" si="9"/>
        <v>AustriaPlane - Long-haul - Business class</v>
      </c>
      <c r="AE153" s="110">
        <v>2024</v>
      </c>
      <c r="AF153" s="110">
        <v>0.65165000000000006</v>
      </c>
      <c r="AG153" s="110" t="s">
        <v>325</v>
      </c>
      <c r="AH153" s="110" t="s">
        <v>237</v>
      </c>
      <c r="AI153" s="110" t="s">
        <v>329</v>
      </c>
    </row>
    <row r="154" spans="27:35">
      <c r="AA154" s="110" t="str">
        <f t="shared" si="13"/>
        <v>Austria</v>
      </c>
      <c r="AB154" s="110" t="str">
        <f t="shared" si="10"/>
        <v>Plane</v>
      </c>
      <c r="AC154" s="110" t="str">
        <f>$X$17</f>
        <v>Plane - Long-haul - First class</v>
      </c>
      <c r="AD154" s="110" t="str">
        <f t="shared" si="9"/>
        <v>AustriaPlane - Long-haul - First class</v>
      </c>
      <c r="AE154" s="110">
        <v>2024</v>
      </c>
      <c r="AF154" s="110">
        <v>0.89884302953020123</v>
      </c>
      <c r="AG154" s="110" t="s">
        <v>325</v>
      </c>
      <c r="AH154" s="110" t="s">
        <v>237</v>
      </c>
      <c r="AI154" s="110" t="s">
        <v>329</v>
      </c>
    </row>
    <row r="155" spans="27:35">
      <c r="AA155" s="110" t="str">
        <f t="shared" ref="AA155:AA160" si="14">$A$6</f>
        <v>Belarus</v>
      </c>
      <c r="AB155" s="110" t="str">
        <f t="shared" si="10"/>
        <v>Plane</v>
      </c>
      <c r="AC155" s="110" t="str">
        <f>$X$12</f>
        <v>Plane - Short-haul - Economy</v>
      </c>
      <c r="AD155" s="110" t="str">
        <f t="shared" si="9"/>
        <v>BelarusPlane - Short-haul - Economy</v>
      </c>
      <c r="AE155" s="110">
        <v>2024</v>
      </c>
      <c r="AF155" s="110">
        <v>0.20535935436241612</v>
      </c>
      <c r="AG155" s="110" t="s">
        <v>325</v>
      </c>
      <c r="AH155" s="110" t="s">
        <v>237</v>
      </c>
      <c r="AI155" s="110" t="s">
        <v>329</v>
      </c>
    </row>
    <row r="156" spans="27:35">
      <c r="AA156" s="110" t="str">
        <f t="shared" si="14"/>
        <v>Belarus</v>
      </c>
      <c r="AB156" s="110" t="str">
        <f t="shared" si="10"/>
        <v>Plane</v>
      </c>
      <c r="AC156" s="110" t="str">
        <f>$X$13</f>
        <v>Plane - Short-haul - Business class</v>
      </c>
      <c r="AD156" s="110" t="str">
        <f t="shared" si="9"/>
        <v>BelarusPlane - Short-haul - Business class</v>
      </c>
      <c r="AE156" s="110">
        <v>2024</v>
      </c>
      <c r="AF156" s="110">
        <v>0.30803287785234901</v>
      </c>
      <c r="AG156" s="110" t="s">
        <v>325</v>
      </c>
      <c r="AH156" s="110" t="s">
        <v>237</v>
      </c>
      <c r="AI156" s="110" t="s">
        <v>329</v>
      </c>
    </row>
    <row r="157" spans="27:35">
      <c r="AA157" s="110" t="str">
        <f t="shared" si="14"/>
        <v>Belarus</v>
      </c>
      <c r="AB157" s="110" t="str">
        <f t="shared" si="10"/>
        <v>Plane</v>
      </c>
      <c r="AC157" s="110" t="str">
        <f>$X$14</f>
        <v>Plane - Long-haul - Economy</v>
      </c>
      <c r="AD157" s="110" t="str">
        <f t="shared" si="9"/>
        <v>BelarusPlane - Long-haul - Economy</v>
      </c>
      <c r="AE157" s="110">
        <v>2024</v>
      </c>
      <c r="AF157" s="110">
        <v>0.22471828053691276</v>
      </c>
      <c r="AG157" s="110" t="s">
        <v>325</v>
      </c>
      <c r="AH157" s="110" t="s">
        <v>237</v>
      </c>
      <c r="AI157" s="110" t="s">
        <v>329</v>
      </c>
    </row>
    <row r="158" spans="27:35">
      <c r="AA158" s="110" t="str">
        <f t="shared" si="14"/>
        <v>Belarus</v>
      </c>
      <c r="AB158" s="110" t="str">
        <f t="shared" si="10"/>
        <v>Plane</v>
      </c>
      <c r="AC158" s="110" t="str">
        <f>$X$15</f>
        <v>Plane - Long-haul - Premium economy</v>
      </c>
      <c r="AD158" s="110" t="str">
        <f t="shared" si="9"/>
        <v>BelarusPlane - Long-haul - Premium economy</v>
      </c>
      <c r="AE158" s="110">
        <v>2024</v>
      </c>
      <c r="AF158" s="110">
        <v>0.35952519328859062</v>
      </c>
      <c r="AG158" s="110" t="s">
        <v>325</v>
      </c>
      <c r="AH158" s="110" t="s">
        <v>237</v>
      </c>
      <c r="AI158" s="110" t="s">
        <v>329</v>
      </c>
    </row>
    <row r="159" spans="27:35">
      <c r="AA159" s="110" t="str">
        <f t="shared" si="14"/>
        <v>Belarus</v>
      </c>
      <c r="AB159" s="110" t="str">
        <f t="shared" si="10"/>
        <v>Plane</v>
      </c>
      <c r="AC159" s="110" t="str">
        <f>$X$16</f>
        <v>Plane - Long-haul - Business class</v>
      </c>
      <c r="AD159" s="110" t="str">
        <f t="shared" si="9"/>
        <v>BelarusPlane - Long-haul - Business class</v>
      </c>
      <c r="AE159" s="110">
        <v>2024</v>
      </c>
      <c r="AF159" s="110">
        <v>0.65165000000000006</v>
      </c>
      <c r="AG159" s="110" t="s">
        <v>325</v>
      </c>
      <c r="AH159" s="110" t="s">
        <v>237</v>
      </c>
      <c r="AI159" s="110" t="s">
        <v>329</v>
      </c>
    </row>
    <row r="160" spans="27:35">
      <c r="AA160" s="110" t="str">
        <f t="shared" si="14"/>
        <v>Belarus</v>
      </c>
      <c r="AB160" s="110" t="str">
        <f t="shared" si="10"/>
        <v>Plane</v>
      </c>
      <c r="AC160" s="110" t="str">
        <f>$X$17</f>
        <v>Plane - Long-haul - First class</v>
      </c>
      <c r="AD160" s="110" t="str">
        <f t="shared" si="9"/>
        <v>BelarusPlane - Long-haul - First class</v>
      </c>
      <c r="AE160" s="110">
        <v>2024</v>
      </c>
      <c r="AF160" s="110">
        <v>0.89884302953020123</v>
      </c>
      <c r="AG160" s="110" t="s">
        <v>325</v>
      </c>
      <c r="AH160" s="110" t="s">
        <v>237</v>
      </c>
      <c r="AI160" s="110" t="s">
        <v>329</v>
      </c>
    </row>
    <row r="161" spans="27:35">
      <c r="AA161" s="110" t="str">
        <f t="shared" ref="AA161:AA166" si="15">$A$7</f>
        <v>Belgium</v>
      </c>
      <c r="AB161" s="110" t="str">
        <f t="shared" si="10"/>
        <v>Plane</v>
      </c>
      <c r="AC161" s="110" t="str">
        <f>$X$12</f>
        <v>Plane - Short-haul - Economy</v>
      </c>
      <c r="AD161" s="110" t="str">
        <f t="shared" si="9"/>
        <v>BelgiumPlane - Short-haul - Economy</v>
      </c>
      <c r="AE161" s="110">
        <v>2024</v>
      </c>
      <c r="AF161" s="110">
        <v>0.20535935436241612</v>
      </c>
      <c r="AG161" s="110" t="s">
        <v>325</v>
      </c>
      <c r="AH161" s="110" t="s">
        <v>237</v>
      </c>
      <c r="AI161" s="110" t="s">
        <v>329</v>
      </c>
    </row>
    <row r="162" spans="27:35">
      <c r="AA162" s="110" t="str">
        <f t="shared" si="15"/>
        <v>Belgium</v>
      </c>
      <c r="AB162" s="110" t="str">
        <f t="shared" si="10"/>
        <v>Plane</v>
      </c>
      <c r="AC162" s="110" t="str">
        <f>$X$13</f>
        <v>Plane - Short-haul - Business class</v>
      </c>
      <c r="AD162" s="110" t="str">
        <f t="shared" si="9"/>
        <v>BelgiumPlane - Short-haul - Business class</v>
      </c>
      <c r="AE162" s="110">
        <v>2024</v>
      </c>
      <c r="AF162" s="110">
        <v>0.30803287785234901</v>
      </c>
      <c r="AG162" s="110" t="s">
        <v>325</v>
      </c>
      <c r="AH162" s="110" t="s">
        <v>237</v>
      </c>
      <c r="AI162" s="110" t="s">
        <v>329</v>
      </c>
    </row>
    <row r="163" spans="27:35">
      <c r="AA163" s="110" t="str">
        <f t="shared" si="15"/>
        <v>Belgium</v>
      </c>
      <c r="AB163" s="110" t="str">
        <f t="shared" si="10"/>
        <v>Plane</v>
      </c>
      <c r="AC163" s="110" t="str">
        <f>$X$14</f>
        <v>Plane - Long-haul - Economy</v>
      </c>
      <c r="AD163" s="110" t="str">
        <f t="shared" si="9"/>
        <v>BelgiumPlane - Long-haul - Economy</v>
      </c>
      <c r="AE163" s="110">
        <v>2024</v>
      </c>
      <c r="AF163" s="110">
        <v>0.22471828053691276</v>
      </c>
      <c r="AG163" s="110" t="s">
        <v>325</v>
      </c>
      <c r="AH163" s="110" t="s">
        <v>237</v>
      </c>
      <c r="AI163" s="110" t="s">
        <v>329</v>
      </c>
    </row>
    <row r="164" spans="27:35">
      <c r="AA164" s="110" t="str">
        <f t="shared" si="15"/>
        <v>Belgium</v>
      </c>
      <c r="AB164" s="110" t="str">
        <f t="shared" si="10"/>
        <v>Plane</v>
      </c>
      <c r="AC164" s="110" t="str">
        <f>$X$15</f>
        <v>Plane - Long-haul - Premium economy</v>
      </c>
      <c r="AD164" s="110" t="str">
        <f t="shared" si="9"/>
        <v>BelgiumPlane - Long-haul - Premium economy</v>
      </c>
      <c r="AE164" s="110">
        <v>2024</v>
      </c>
      <c r="AF164" s="110">
        <v>0.35952519328859062</v>
      </c>
      <c r="AG164" s="110" t="s">
        <v>325</v>
      </c>
      <c r="AH164" s="110" t="s">
        <v>237</v>
      </c>
      <c r="AI164" s="110" t="s">
        <v>329</v>
      </c>
    </row>
    <row r="165" spans="27:35">
      <c r="AA165" s="110" t="str">
        <f t="shared" si="15"/>
        <v>Belgium</v>
      </c>
      <c r="AB165" s="110" t="str">
        <f t="shared" si="10"/>
        <v>Plane</v>
      </c>
      <c r="AC165" s="110" t="str">
        <f>$X$16</f>
        <v>Plane - Long-haul - Business class</v>
      </c>
      <c r="AD165" s="110" t="str">
        <f t="shared" si="9"/>
        <v>BelgiumPlane - Long-haul - Business class</v>
      </c>
      <c r="AE165" s="110">
        <v>2024</v>
      </c>
      <c r="AF165" s="110">
        <v>0.65165000000000006</v>
      </c>
      <c r="AG165" s="110" t="s">
        <v>325</v>
      </c>
      <c r="AH165" s="110" t="s">
        <v>237</v>
      </c>
      <c r="AI165" s="110" t="s">
        <v>329</v>
      </c>
    </row>
    <row r="166" spans="27:35">
      <c r="AA166" s="110" t="str">
        <f t="shared" si="15"/>
        <v>Belgium</v>
      </c>
      <c r="AB166" s="110" t="str">
        <f t="shared" si="10"/>
        <v>Plane</v>
      </c>
      <c r="AC166" s="110" t="str">
        <f>$X$17</f>
        <v>Plane - Long-haul - First class</v>
      </c>
      <c r="AD166" s="110" t="str">
        <f t="shared" si="9"/>
        <v>BelgiumPlane - Long-haul - First class</v>
      </c>
      <c r="AE166" s="110">
        <v>2024</v>
      </c>
      <c r="AF166" s="110">
        <v>0.89884302953020123</v>
      </c>
      <c r="AG166" s="110" t="s">
        <v>325</v>
      </c>
      <c r="AH166" s="110" t="s">
        <v>237</v>
      </c>
      <c r="AI166" s="110" t="s">
        <v>329</v>
      </c>
    </row>
    <row r="167" spans="27:35">
      <c r="AA167" s="110" t="str">
        <f t="shared" ref="AA167:AA172" si="16">$A$8</f>
        <v>Bosnia and Herzegovina</v>
      </c>
      <c r="AB167" s="110" t="str">
        <f t="shared" si="10"/>
        <v>Plane</v>
      </c>
      <c r="AC167" s="110" t="str">
        <f>$X$12</f>
        <v>Plane - Short-haul - Economy</v>
      </c>
      <c r="AD167" s="110" t="str">
        <f t="shared" si="9"/>
        <v>Bosnia and HerzegovinaPlane - Short-haul - Economy</v>
      </c>
      <c r="AE167" s="110">
        <v>2024</v>
      </c>
      <c r="AF167" s="110">
        <v>0.20535935436241612</v>
      </c>
      <c r="AG167" s="110" t="s">
        <v>325</v>
      </c>
      <c r="AH167" s="110" t="s">
        <v>237</v>
      </c>
      <c r="AI167" s="110" t="s">
        <v>329</v>
      </c>
    </row>
    <row r="168" spans="27:35">
      <c r="AA168" s="110" t="str">
        <f t="shared" si="16"/>
        <v>Bosnia and Herzegovina</v>
      </c>
      <c r="AB168" s="110" t="str">
        <f t="shared" si="10"/>
        <v>Plane</v>
      </c>
      <c r="AC168" s="110" t="str">
        <f>$X$13</f>
        <v>Plane - Short-haul - Business class</v>
      </c>
      <c r="AD168" s="110" t="str">
        <f t="shared" si="9"/>
        <v>Bosnia and HerzegovinaPlane - Short-haul - Business class</v>
      </c>
      <c r="AE168" s="110">
        <v>2024</v>
      </c>
      <c r="AF168" s="110">
        <v>0.30803287785234901</v>
      </c>
      <c r="AG168" s="110" t="s">
        <v>325</v>
      </c>
      <c r="AH168" s="110" t="s">
        <v>237</v>
      </c>
      <c r="AI168" s="110" t="s">
        <v>329</v>
      </c>
    </row>
    <row r="169" spans="27:35">
      <c r="AA169" s="110" t="str">
        <f t="shared" si="16"/>
        <v>Bosnia and Herzegovina</v>
      </c>
      <c r="AB169" s="110" t="str">
        <f t="shared" si="10"/>
        <v>Plane</v>
      </c>
      <c r="AC169" s="110" t="str">
        <f>$X$14</f>
        <v>Plane - Long-haul - Economy</v>
      </c>
      <c r="AD169" s="110" t="str">
        <f t="shared" si="9"/>
        <v>Bosnia and HerzegovinaPlane - Long-haul - Economy</v>
      </c>
      <c r="AE169" s="110">
        <v>2024</v>
      </c>
      <c r="AF169" s="110">
        <v>0.22471828053691276</v>
      </c>
      <c r="AG169" s="110" t="s">
        <v>325</v>
      </c>
      <c r="AH169" s="110" t="s">
        <v>237</v>
      </c>
      <c r="AI169" s="110" t="s">
        <v>329</v>
      </c>
    </row>
    <row r="170" spans="27:35">
      <c r="AA170" s="110" t="str">
        <f t="shared" si="16"/>
        <v>Bosnia and Herzegovina</v>
      </c>
      <c r="AB170" s="110" t="str">
        <f t="shared" si="10"/>
        <v>Plane</v>
      </c>
      <c r="AC170" s="110" t="str">
        <f>$X$15</f>
        <v>Plane - Long-haul - Premium economy</v>
      </c>
      <c r="AD170" s="110" t="str">
        <f t="shared" si="9"/>
        <v>Bosnia and HerzegovinaPlane - Long-haul - Premium economy</v>
      </c>
      <c r="AE170" s="110">
        <v>2024</v>
      </c>
      <c r="AF170" s="110">
        <v>0.35952519328859062</v>
      </c>
      <c r="AG170" s="110" t="s">
        <v>325</v>
      </c>
      <c r="AH170" s="110" t="s">
        <v>237</v>
      </c>
      <c r="AI170" s="110" t="s">
        <v>329</v>
      </c>
    </row>
    <row r="171" spans="27:35">
      <c r="AA171" s="110" t="str">
        <f t="shared" si="16"/>
        <v>Bosnia and Herzegovina</v>
      </c>
      <c r="AB171" s="110" t="str">
        <f t="shared" si="10"/>
        <v>Plane</v>
      </c>
      <c r="AC171" s="110" t="str">
        <f>$X$16</f>
        <v>Plane - Long-haul - Business class</v>
      </c>
      <c r="AD171" s="110" t="str">
        <f t="shared" si="9"/>
        <v>Bosnia and HerzegovinaPlane - Long-haul - Business class</v>
      </c>
      <c r="AE171" s="110">
        <v>2024</v>
      </c>
      <c r="AF171" s="110">
        <v>0.65165000000000006</v>
      </c>
      <c r="AG171" s="110" t="s">
        <v>325</v>
      </c>
      <c r="AH171" s="110" t="s">
        <v>237</v>
      </c>
      <c r="AI171" s="110" t="s">
        <v>329</v>
      </c>
    </row>
    <row r="172" spans="27:35">
      <c r="AA172" s="110" t="str">
        <f t="shared" si="16"/>
        <v>Bosnia and Herzegovina</v>
      </c>
      <c r="AB172" s="110" t="str">
        <f t="shared" si="10"/>
        <v>Plane</v>
      </c>
      <c r="AC172" s="110" t="str">
        <f>$X$17</f>
        <v>Plane - Long-haul - First class</v>
      </c>
      <c r="AD172" s="110" t="str">
        <f t="shared" si="9"/>
        <v>Bosnia and HerzegovinaPlane - Long-haul - First class</v>
      </c>
      <c r="AE172" s="110">
        <v>2024</v>
      </c>
      <c r="AF172" s="110">
        <v>0.89884302953020123</v>
      </c>
      <c r="AG172" s="110" t="s">
        <v>325</v>
      </c>
      <c r="AH172" s="110" t="s">
        <v>237</v>
      </c>
      <c r="AI172" s="110" t="s">
        <v>329</v>
      </c>
    </row>
    <row r="173" spans="27:35">
      <c r="AA173" s="110" t="str">
        <f t="shared" ref="AA173:AA178" si="17">$A$9</f>
        <v>Bulgaria</v>
      </c>
      <c r="AB173" s="110" t="str">
        <f t="shared" si="10"/>
        <v>Plane</v>
      </c>
      <c r="AC173" s="110" t="str">
        <f>$X$12</f>
        <v>Plane - Short-haul - Economy</v>
      </c>
      <c r="AD173" s="110" t="str">
        <f t="shared" si="9"/>
        <v>BulgariaPlane - Short-haul - Economy</v>
      </c>
      <c r="AE173" s="110">
        <v>2024</v>
      </c>
      <c r="AF173" s="110">
        <v>0.20535935436241612</v>
      </c>
      <c r="AG173" s="110" t="s">
        <v>325</v>
      </c>
      <c r="AH173" s="110" t="s">
        <v>237</v>
      </c>
      <c r="AI173" s="110" t="s">
        <v>329</v>
      </c>
    </row>
    <row r="174" spans="27:35">
      <c r="AA174" s="110" t="str">
        <f t="shared" si="17"/>
        <v>Bulgaria</v>
      </c>
      <c r="AB174" s="110" t="str">
        <f t="shared" si="10"/>
        <v>Plane</v>
      </c>
      <c r="AC174" s="110" t="str">
        <f>$X$13</f>
        <v>Plane - Short-haul - Business class</v>
      </c>
      <c r="AD174" s="110" t="str">
        <f t="shared" si="9"/>
        <v>BulgariaPlane - Short-haul - Business class</v>
      </c>
      <c r="AE174" s="110">
        <v>2024</v>
      </c>
      <c r="AF174" s="110">
        <v>0.30803287785234901</v>
      </c>
      <c r="AG174" s="110" t="s">
        <v>325</v>
      </c>
      <c r="AH174" s="110" t="s">
        <v>237</v>
      </c>
      <c r="AI174" s="110" t="s">
        <v>329</v>
      </c>
    </row>
    <row r="175" spans="27:35">
      <c r="AA175" s="110" t="str">
        <f t="shared" si="17"/>
        <v>Bulgaria</v>
      </c>
      <c r="AB175" s="110" t="str">
        <f t="shared" si="10"/>
        <v>Plane</v>
      </c>
      <c r="AC175" s="110" t="str">
        <f>$X$14</f>
        <v>Plane - Long-haul - Economy</v>
      </c>
      <c r="AD175" s="110" t="str">
        <f t="shared" si="9"/>
        <v>BulgariaPlane - Long-haul - Economy</v>
      </c>
      <c r="AE175" s="110">
        <v>2024</v>
      </c>
      <c r="AF175" s="110">
        <v>0.22471828053691276</v>
      </c>
      <c r="AG175" s="110" t="s">
        <v>325</v>
      </c>
      <c r="AH175" s="110" t="s">
        <v>237</v>
      </c>
      <c r="AI175" s="110" t="s">
        <v>329</v>
      </c>
    </row>
    <row r="176" spans="27:35">
      <c r="AA176" s="110" t="str">
        <f t="shared" si="17"/>
        <v>Bulgaria</v>
      </c>
      <c r="AB176" s="110" t="str">
        <f t="shared" si="10"/>
        <v>Plane</v>
      </c>
      <c r="AC176" s="110" t="str">
        <f>$X$15</f>
        <v>Plane - Long-haul - Premium economy</v>
      </c>
      <c r="AD176" s="110" t="str">
        <f t="shared" si="9"/>
        <v>BulgariaPlane - Long-haul - Premium economy</v>
      </c>
      <c r="AE176" s="110">
        <v>2024</v>
      </c>
      <c r="AF176" s="110">
        <v>0.35952519328859062</v>
      </c>
      <c r="AG176" s="110" t="s">
        <v>325</v>
      </c>
      <c r="AH176" s="110" t="s">
        <v>237</v>
      </c>
      <c r="AI176" s="110" t="s">
        <v>329</v>
      </c>
    </row>
    <row r="177" spans="27:35">
      <c r="AA177" s="110" t="str">
        <f t="shared" si="17"/>
        <v>Bulgaria</v>
      </c>
      <c r="AB177" s="110" t="str">
        <f t="shared" si="10"/>
        <v>Plane</v>
      </c>
      <c r="AC177" s="110" t="str">
        <f>$X$16</f>
        <v>Plane - Long-haul - Business class</v>
      </c>
      <c r="AD177" s="110" t="str">
        <f t="shared" si="9"/>
        <v>BulgariaPlane - Long-haul - Business class</v>
      </c>
      <c r="AE177" s="110">
        <v>2024</v>
      </c>
      <c r="AF177" s="110">
        <v>0.65165000000000006</v>
      </c>
      <c r="AG177" s="110" t="s">
        <v>325</v>
      </c>
      <c r="AH177" s="110" t="s">
        <v>237</v>
      </c>
      <c r="AI177" s="110" t="s">
        <v>329</v>
      </c>
    </row>
    <row r="178" spans="27:35">
      <c r="AA178" s="110" t="str">
        <f t="shared" si="17"/>
        <v>Bulgaria</v>
      </c>
      <c r="AB178" s="110" t="str">
        <f t="shared" si="10"/>
        <v>Plane</v>
      </c>
      <c r="AC178" s="110" t="str">
        <f>$X$17</f>
        <v>Plane - Long-haul - First class</v>
      </c>
      <c r="AD178" s="110" t="str">
        <f t="shared" si="9"/>
        <v>BulgariaPlane - Long-haul - First class</v>
      </c>
      <c r="AE178" s="110">
        <v>2024</v>
      </c>
      <c r="AF178" s="110">
        <v>0.89884302953020123</v>
      </c>
      <c r="AG178" s="110" t="s">
        <v>325</v>
      </c>
      <c r="AH178" s="110" t="s">
        <v>237</v>
      </c>
      <c r="AI178" s="110" t="s">
        <v>329</v>
      </c>
    </row>
    <row r="179" spans="27:35">
      <c r="AA179" s="110" t="str">
        <f t="shared" ref="AA179:AA184" si="18">$A$10</f>
        <v>Croatia</v>
      </c>
      <c r="AB179" s="110" t="str">
        <f t="shared" si="10"/>
        <v>Plane</v>
      </c>
      <c r="AC179" s="110" t="str">
        <f>$X$12</f>
        <v>Plane - Short-haul - Economy</v>
      </c>
      <c r="AD179" s="110" t="str">
        <f t="shared" si="9"/>
        <v>CroatiaPlane - Short-haul - Economy</v>
      </c>
      <c r="AE179" s="110">
        <v>2024</v>
      </c>
      <c r="AF179" s="110">
        <v>0.20535935436241612</v>
      </c>
      <c r="AG179" s="110" t="s">
        <v>325</v>
      </c>
      <c r="AH179" s="110" t="s">
        <v>237</v>
      </c>
      <c r="AI179" s="110" t="s">
        <v>329</v>
      </c>
    </row>
    <row r="180" spans="27:35">
      <c r="AA180" s="110" t="str">
        <f t="shared" si="18"/>
        <v>Croatia</v>
      </c>
      <c r="AB180" s="110" t="str">
        <f t="shared" si="10"/>
        <v>Plane</v>
      </c>
      <c r="AC180" s="110" t="str">
        <f>$X$13</f>
        <v>Plane - Short-haul - Business class</v>
      </c>
      <c r="AD180" s="110" t="str">
        <f t="shared" si="9"/>
        <v>CroatiaPlane - Short-haul - Business class</v>
      </c>
      <c r="AE180" s="110">
        <v>2024</v>
      </c>
      <c r="AF180" s="110">
        <v>0.30803287785234901</v>
      </c>
      <c r="AG180" s="110" t="s">
        <v>325</v>
      </c>
      <c r="AH180" s="110" t="s">
        <v>237</v>
      </c>
      <c r="AI180" s="110" t="s">
        <v>329</v>
      </c>
    </row>
    <row r="181" spans="27:35">
      <c r="AA181" s="110" t="str">
        <f t="shared" si="18"/>
        <v>Croatia</v>
      </c>
      <c r="AB181" s="110" t="str">
        <f t="shared" si="10"/>
        <v>Plane</v>
      </c>
      <c r="AC181" s="110" t="str">
        <f>$X$14</f>
        <v>Plane - Long-haul - Economy</v>
      </c>
      <c r="AD181" s="110" t="str">
        <f t="shared" si="9"/>
        <v>CroatiaPlane - Long-haul - Economy</v>
      </c>
      <c r="AE181" s="110">
        <v>2024</v>
      </c>
      <c r="AF181" s="110">
        <v>0.22471828053691276</v>
      </c>
      <c r="AG181" s="110" t="s">
        <v>325</v>
      </c>
      <c r="AH181" s="110" t="s">
        <v>237</v>
      </c>
      <c r="AI181" s="110" t="s">
        <v>329</v>
      </c>
    </row>
    <row r="182" spans="27:35">
      <c r="AA182" s="110" t="str">
        <f t="shared" si="18"/>
        <v>Croatia</v>
      </c>
      <c r="AB182" s="110" t="str">
        <f t="shared" si="10"/>
        <v>Plane</v>
      </c>
      <c r="AC182" s="110" t="str">
        <f>$X$15</f>
        <v>Plane - Long-haul - Premium economy</v>
      </c>
      <c r="AD182" s="110" t="str">
        <f t="shared" si="9"/>
        <v>CroatiaPlane - Long-haul - Premium economy</v>
      </c>
      <c r="AE182" s="110">
        <v>2024</v>
      </c>
      <c r="AF182" s="110">
        <v>0.35952519328859062</v>
      </c>
      <c r="AG182" s="110" t="s">
        <v>325</v>
      </c>
      <c r="AH182" s="110" t="s">
        <v>237</v>
      </c>
      <c r="AI182" s="110" t="s">
        <v>329</v>
      </c>
    </row>
    <row r="183" spans="27:35">
      <c r="AA183" s="110" t="str">
        <f t="shared" si="18"/>
        <v>Croatia</v>
      </c>
      <c r="AB183" s="110" t="str">
        <f t="shared" si="10"/>
        <v>Plane</v>
      </c>
      <c r="AC183" s="110" t="str">
        <f>$X$16</f>
        <v>Plane - Long-haul - Business class</v>
      </c>
      <c r="AD183" s="110" t="str">
        <f t="shared" si="9"/>
        <v>CroatiaPlane - Long-haul - Business class</v>
      </c>
      <c r="AE183" s="110">
        <v>2024</v>
      </c>
      <c r="AF183" s="110">
        <v>0.65165000000000006</v>
      </c>
      <c r="AG183" s="110" t="s">
        <v>325</v>
      </c>
      <c r="AH183" s="110" t="s">
        <v>237</v>
      </c>
      <c r="AI183" s="110" t="s">
        <v>329</v>
      </c>
    </row>
    <row r="184" spans="27:35">
      <c r="AA184" s="110" t="str">
        <f t="shared" si="18"/>
        <v>Croatia</v>
      </c>
      <c r="AB184" s="110" t="str">
        <f t="shared" si="10"/>
        <v>Plane</v>
      </c>
      <c r="AC184" s="110" t="str">
        <f>$X$17</f>
        <v>Plane - Long-haul - First class</v>
      </c>
      <c r="AD184" s="110" t="str">
        <f t="shared" si="9"/>
        <v>CroatiaPlane - Long-haul - First class</v>
      </c>
      <c r="AE184" s="110">
        <v>2024</v>
      </c>
      <c r="AF184" s="110">
        <v>0.89884302953020123</v>
      </c>
      <c r="AG184" s="110" t="s">
        <v>325</v>
      </c>
      <c r="AH184" s="110" t="s">
        <v>237</v>
      </c>
      <c r="AI184" s="110" t="s">
        <v>329</v>
      </c>
    </row>
    <row r="185" spans="27:35">
      <c r="AA185" s="110" t="str">
        <f t="shared" ref="AA185:AA190" si="19">$A$12</f>
        <v>Czechia</v>
      </c>
      <c r="AB185" s="110" t="str">
        <f t="shared" si="10"/>
        <v>Plane</v>
      </c>
      <c r="AC185" s="110" t="str">
        <f>$X$12</f>
        <v>Plane - Short-haul - Economy</v>
      </c>
      <c r="AD185" s="110" t="str">
        <f t="shared" si="9"/>
        <v>CzechiaPlane - Short-haul - Economy</v>
      </c>
      <c r="AE185" s="110">
        <v>2024</v>
      </c>
      <c r="AF185" s="110">
        <v>0.20535935436241612</v>
      </c>
      <c r="AG185" s="110" t="s">
        <v>325</v>
      </c>
      <c r="AH185" s="110" t="s">
        <v>237</v>
      </c>
      <c r="AI185" s="110" t="s">
        <v>329</v>
      </c>
    </row>
    <row r="186" spans="27:35">
      <c r="AA186" s="110" t="str">
        <f t="shared" si="19"/>
        <v>Czechia</v>
      </c>
      <c r="AB186" s="110" t="str">
        <f t="shared" si="10"/>
        <v>Plane</v>
      </c>
      <c r="AC186" s="110" t="str">
        <f>$X$13</f>
        <v>Plane - Short-haul - Business class</v>
      </c>
      <c r="AD186" s="110" t="str">
        <f t="shared" si="9"/>
        <v>CzechiaPlane - Short-haul - Business class</v>
      </c>
      <c r="AE186" s="110">
        <v>2024</v>
      </c>
      <c r="AF186" s="110">
        <v>0.30803287785234901</v>
      </c>
      <c r="AG186" s="110" t="s">
        <v>325</v>
      </c>
      <c r="AH186" s="110" t="s">
        <v>237</v>
      </c>
      <c r="AI186" s="110" t="s">
        <v>329</v>
      </c>
    </row>
    <row r="187" spans="27:35">
      <c r="AA187" s="110" t="str">
        <f t="shared" si="19"/>
        <v>Czechia</v>
      </c>
      <c r="AB187" s="110" t="str">
        <f t="shared" si="10"/>
        <v>Plane</v>
      </c>
      <c r="AC187" s="110" t="str">
        <f>$X$14</f>
        <v>Plane - Long-haul - Economy</v>
      </c>
      <c r="AD187" s="110" t="str">
        <f t="shared" si="9"/>
        <v>CzechiaPlane - Long-haul - Economy</v>
      </c>
      <c r="AE187" s="110">
        <v>2024</v>
      </c>
      <c r="AF187" s="110">
        <v>0.22471828053691276</v>
      </c>
      <c r="AG187" s="110" t="s">
        <v>325</v>
      </c>
      <c r="AH187" s="110" t="s">
        <v>237</v>
      </c>
      <c r="AI187" s="110" t="s">
        <v>329</v>
      </c>
    </row>
    <row r="188" spans="27:35">
      <c r="AA188" s="110" t="str">
        <f t="shared" si="19"/>
        <v>Czechia</v>
      </c>
      <c r="AB188" s="110" t="str">
        <f t="shared" si="10"/>
        <v>Plane</v>
      </c>
      <c r="AC188" s="110" t="str">
        <f>$X$15</f>
        <v>Plane - Long-haul - Premium economy</v>
      </c>
      <c r="AD188" s="110" t="str">
        <f t="shared" si="9"/>
        <v>CzechiaPlane - Long-haul - Premium economy</v>
      </c>
      <c r="AE188" s="110">
        <v>2024</v>
      </c>
      <c r="AF188" s="110">
        <v>0.35952519328859062</v>
      </c>
      <c r="AG188" s="110" t="s">
        <v>325</v>
      </c>
      <c r="AH188" s="110" t="s">
        <v>237</v>
      </c>
      <c r="AI188" s="110" t="s">
        <v>329</v>
      </c>
    </row>
    <row r="189" spans="27:35">
      <c r="AA189" s="110" t="str">
        <f t="shared" si="19"/>
        <v>Czechia</v>
      </c>
      <c r="AB189" s="110" t="str">
        <f t="shared" si="10"/>
        <v>Plane</v>
      </c>
      <c r="AC189" s="110" t="str">
        <f>$X$16</f>
        <v>Plane - Long-haul - Business class</v>
      </c>
      <c r="AD189" s="110" t="str">
        <f t="shared" si="9"/>
        <v>CzechiaPlane - Long-haul - Business class</v>
      </c>
      <c r="AE189" s="110">
        <v>2024</v>
      </c>
      <c r="AF189" s="110">
        <v>0.65165000000000006</v>
      </c>
      <c r="AG189" s="110" t="s">
        <v>325</v>
      </c>
      <c r="AH189" s="110" t="s">
        <v>237</v>
      </c>
      <c r="AI189" s="110" t="s">
        <v>329</v>
      </c>
    </row>
    <row r="190" spans="27:35">
      <c r="AA190" s="110" t="str">
        <f t="shared" si="19"/>
        <v>Czechia</v>
      </c>
      <c r="AB190" s="110" t="str">
        <f t="shared" si="10"/>
        <v>Plane</v>
      </c>
      <c r="AC190" s="110" t="str">
        <f>$X$17</f>
        <v>Plane - Long-haul - First class</v>
      </c>
      <c r="AD190" s="110" t="str">
        <f t="shared" si="9"/>
        <v>CzechiaPlane - Long-haul - First class</v>
      </c>
      <c r="AE190" s="110">
        <v>2024</v>
      </c>
      <c r="AF190" s="110">
        <v>0.89884302953020123</v>
      </c>
      <c r="AG190" s="110" t="s">
        <v>325</v>
      </c>
      <c r="AH190" s="110" t="s">
        <v>237</v>
      </c>
      <c r="AI190" s="110" t="s">
        <v>329</v>
      </c>
    </row>
    <row r="191" spans="27:35">
      <c r="AA191" s="110" t="str">
        <f t="shared" ref="AA191:AA196" si="20">$A$13</f>
        <v>Denmark</v>
      </c>
      <c r="AB191" s="110" t="str">
        <f t="shared" si="10"/>
        <v>Plane</v>
      </c>
      <c r="AC191" s="110" t="str">
        <f>$X$12</f>
        <v>Plane - Short-haul - Economy</v>
      </c>
      <c r="AD191" s="110" t="str">
        <f t="shared" si="9"/>
        <v>DenmarkPlane - Short-haul - Economy</v>
      </c>
      <c r="AE191" s="110">
        <v>2024</v>
      </c>
      <c r="AF191" s="110">
        <v>0.20535935436241612</v>
      </c>
      <c r="AG191" s="110" t="s">
        <v>325</v>
      </c>
      <c r="AH191" s="110" t="s">
        <v>237</v>
      </c>
      <c r="AI191" s="110" t="s">
        <v>329</v>
      </c>
    </row>
    <row r="192" spans="27:35">
      <c r="AA192" s="110" t="str">
        <f t="shared" si="20"/>
        <v>Denmark</v>
      </c>
      <c r="AB192" s="110" t="str">
        <f t="shared" si="10"/>
        <v>Plane</v>
      </c>
      <c r="AC192" s="110" t="str">
        <f>$X$13</f>
        <v>Plane - Short-haul - Business class</v>
      </c>
      <c r="AD192" s="110" t="str">
        <f t="shared" si="9"/>
        <v>DenmarkPlane - Short-haul - Business class</v>
      </c>
      <c r="AE192" s="110">
        <v>2024</v>
      </c>
      <c r="AF192" s="110">
        <v>0.30803287785234901</v>
      </c>
      <c r="AG192" s="110" t="s">
        <v>325</v>
      </c>
      <c r="AH192" s="110" t="s">
        <v>237</v>
      </c>
      <c r="AI192" s="110" t="s">
        <v>329</v>
      </c>
    </row>
    <row r="193" spans="27:35">
      <c r="AA193" s="110" t="str">
        <f t="shared" si="20"/>
        <v>Denmark</v>
      </c>
      <c r="AB193" s="110" t="str">
        <f t="shared" si="10"/>
        <v>Plane</v>
      </c>
      <c r="AC193" s="110" t="str">
        <f>$X$14</f>
        <v>Plane - Long-haul - Economy</v>
      </c>
      <c r="AD193" s="110" t="str">
        <f t="shared" si="9"/>
        <v>DenmarkPlane - Long-haul - Economy</v>
      </c>
      <c r="AE193" s="110">
        <v>2024</v>
      </c>
      <c r="AF193" s="110">
        <v>0.22471828053691276</v>
      </c>
      <c r="AG193" s="110" t="s">
        <v>325</v>
      </c>
      <c r="AH193" s="110" t="s">
        <v>237</v>
      </c>
      <c r="AI193" s="110" t="s">
        <v>329</v>
      </c>
    </row>
    <row r="194" spans="27:35">
      <c r="AA194" s="110" t="str">
        <f t="shared" si="20"/>
        <v>Denmark</v>
      </c>
      <c r="AB194" s="110" t="str">
        <f t="shared" si="10"/>
        <v>Plane</v>
      </c>
      <c r="AC194" s="110" t="str">
        <f>$X$15</f>
        <v>Plane - Long-haul - Premium economy</v>
      </c>
      <c r="AD194" s="110" t="str">
        <f t="shared" si="9"/>
        <v>DenmarkPlane - Long-haul - Premium economy</v>
      </c>
      <c r="AE194" s="110">
        <v>2024</v>
      </c>
      <c r="AF194" s="110">
        <v>0.35952519328859062</v>
      </c>
      <c r="AG194" s="110" t="s">
        <v>325</v>
      </c>
      <c r="AH194" s="110" t="s">
        <v>237</v>
      </c>
      <c r="AI194" s="110" t="s">
        <v>329</v>
      </c>
    </row>
    <row r="195" spans="27:35">
      <c r="AA195" s="110" t="str">
        <f t="shared" si="20"/>
        <v>Denmark</v>
      </c>
      <c r="AB195" s="110" t="str">
        <f t="shared" si="10"/>
        <v>Plane</v>
      </c>
      <c r="AC195" s="110" t="str">
        <f>$X$16</f>
        <v>Plane - Long-haul - Business class</v>
      </c>
      <c r="AD195" s="110" t="str">
        <f t="shared" si="9"/>
        <v>DenmarkPlane - Long-haul - Business class</v>
      </c>
      <c r="AE195" s="110">
        <v>2024</v>
      </c>
      <c r="AF195" s="110">
        <v>0.65165000000000006</v>
      </c>
      <c r="AG195" s="110" t="s">
        <v>325</v>
      </c>
      <c r="AH195" s="110" t="s">
        <v>237</v>
      </c>
      <c r="AI195" s="110" t="s">
        <v>329</v>
      </c>
    </row>
    <row r="196" spans="27:35">
      <c r="AA196" s="110" t="str">
        <f t="shared" si="20"/>
        <v>Denmark</v>
      </c>
      <c r="AB196" s="110" t="str">
        <f t="shared" ref="AB196:AB259" si="21">$S$6</f>
        <v>Plane</v>
      </c>
      <c r="AC196" s="110" t="str">
        <f>$X$17</f>
        <v>Plane - Long-haul - First class</v>
      </c>
      <c r="AD196" s="110" t="str">
        <f t="shared" ref="AD196:AD265" si="22">AA196&amp;AC196</f>
        <v>DenmarkPlane - Long-haul - First class</v>
      </c>
      <c r="AE196" s="110">
        <v>2024</v>
      </c>
      <c r="AF196" s="110">
        <v>0.89884302953020123</v>
      </c>
      <c r="AG196" s="110" t="s">
        <v>325</v>
      </c>
      <c r="AH196" s="110" t="s">
        <v>237</v>
      </c>
      <c r="AI196" s="110" t="s">
        <v>329</v>
      </c>
    </row>
    <row r="197" spans="27:35">
      <c r="AA197" s="110" t="str">
        <f t="shared" ref="AA197:AA202" si="23">$A$14</f>
        <v>Estonia</v>
      </c>
      <c r="AB197" s="110" t="str">
        <f t="shared" si="21"/>
        <v>Plane</v>
      </c>
      <c r="AC197" s="110" t="str">
        <f>$X$12</f>
        <v>Plane - Short-haul - Economy</v>
      </c>
      <c r="AD197" s="110" t="str">
        <f t="shared" si="22"/>
        <v>EstoniaPlane - Short-haul - Economy</v>
      </c>
      <c r="AE197" s="110">
        <v>2024</v>
      </c>
      <c r="AF197" s="110">
        <v>0.20535935436241612</v>
      </c>
      <c r="AG197" s="110" t="s">
        <v>325</v>
      </c>
      <c r="AH197" s="110" t="s">
        <v>237</v>
      </c>
      <c r="AI197" s="110" t="s">
        <v>329</v>
      </c>
    </row>
    <row r="198" spans="27:35">
      <c r="AA198" s="110" t="str">
        <f t="shared" si="23"/>
        <v>Estonia</v>
      </c>
      <c r="AB198" s="110" t="str">
        <f t="shared" si="21"/>
        <v>Plane</v>
      </c>
      <c r="AC198" s="110" t="str">
        <f>$X$13</f>
        <v>Plane - Short-haul - Business class</v>
      </c>
      <c r="AD198" s="110" t="str">
        <f t="shared" si="22"/>
        <v>EstoniaPlane - Short-haul - Business class</v>
      </c>
      <c r="AE198" s="110">
        <v>2024</v>
      </c>
      <c r="AF198" s="110">
        <v>0.30803287785234901</v>
      </c>
      <c r="AG198" s="110" t="s">
        <v>325</v>
      </c>
      <c r="AH198" s="110" t="s">
        <v>237</v>
      </c>
      <c r="AI198" s="110" t="s">
        <v>329</v>
      </c>
    </row>
    <row r="199" spans="27:35">
      <c r="AA199" s="110" t="str">
        <f t="shared" si="23"/>
        <v>Estonia</v>
      </c>
      <c r="AB199" s="110" t="str">
        <f t="shared" si="21"/>
        <v>Plane</v>
      </c>
      <c r="AC199" s="110" t="str">
        <f>$X$14</f>
        <v>Plane - Long-haul - Economy</v>
      </c>
      <c r="AD199" s="110" t="str">
        <f t="shared" si="22"/>
        <v>EstoniaPlane - Long-haul - Economy</v>
      </c>
      <c r="AE199" s="110">
        <v>2024</v>
      </c>
      <c r="AF199" s="110">
        <v>0.22471828053691276</v>
      </c>
      <c r="AG199" s="110" t="s">
        <v>325</v>
      </c>
      <c r="AH199" s="110" t="s">
        <v>237</v>
      </c>
      <c r="AI199" s="110" t="s">
        <v>329</v>
      </c>
    </row>
    <row r="200" spans="27:35">
      <c r="AA200" s="110" t="str">
        <f t="shared" si="23"/>
        <v>Estonia</v>
      </c>
      <c r="AB200" s="110" t="str">
        <f t="shared" si="21"/>
        <v>Plane</v>
      </c>
      <c r="AC200" s="110" t="str">
        <f>$X$15</f>
        <v>Plane - Long-haul - Premium economy</v>
      </c>
      <c r="AD200" s="110" t="str">
        <f t="shared" si="22"/>
        <v>EstoniaPlane - Long-haul - Premium economy</v>
      </c>
      <c r="AE200" s="110">
        <v>2024</v>
      </c>
      <c r="AF200" s="110">
        <v>0.35952519328859062</v>
      </c>
      <c r="AG200" s="110" t="s">
        <v>325</v>
      </c>
      <c r="AH200" s="110" t="s">
        <v>237</v>
      </c>
      <c r="AI200" s="110" t="s">
        <v>329</v>
      </c>
    </row>
    <row r="201" spans="27:35">
      <c r="AA201" s="110" t="str">
        <f t="shared" si="23"/>
        <v>Estonia</v>
      </c>
      <c r="AB201" s="110" t="str">
        <f t="shared" si="21"/>
        <v>Plane</v>
      </c>
      <c r="AC201" s="110" t="str">
        <f>$X$16</f>
        <v>Plane - Long-haul - Business class</v>
      </c>
      <c r="AD201" s="110" t="str">
        <f t="shared" si="22"/>
        <v>EstoniaPlane - Long-haul - Business class</v>
      </c>
      <c r="AE201" s="110">
        <v>2024</v>
      </c>
      <c r="AF201" s="110">
        <v>0.65165000000000006</v>
      </c>
      <c r="AG201" s="110" t="s">
        <v>325</v>
      </c>
      <c r="AH201" s="110" t="s">
        <v>237</v>
      </c>
      <c r="AI201" s="110" t="s">
        <v>329</v>
      </c>
    </row>
    <row r="202" spans="27:35">
      <c r="AA202" s="110" t="str">
        <f t="shared" si="23"/>
        <v>Estonia</v>
      </c>
      <c r="AB202" s="110" t="str">
        <f t="shared" si="21"/>
        <v>Plane</v>
      </c>
      <c r="AC202" s="110" t="str">
        <f>$X$17</f>
        <v>Plane - Long-haul - First class</v>
      </c>
      <c r="AD202" s="110" t="str">
        <f t="shared" si="22"/>
        <v>EstoniaPlane - Long-haul - First class</v>
      </c>
      <c r="AE202" s="110">
        <v>2024</v>
      </c>
      <c r="AF202" s="110">
        <v>0.89884302953020123</v>
      </c>
      <c r="AG202" s="110" t="s">
        <v>325</v>
      </c>
      <c r="AH202" s="110" t="s">
        <v>237</v>
      </c>
      <c r="AI202" s="110" t="s">
        <v>329</v>
      </c>
    </row>
    <row r="203" spans="27:35">
      <c r="AA203" s="110" t="str">
        <f t="shared" ref="AA203:AA208" si="24">$A$15</f>
        <v>Finland</v>
      </c>
      <c r="AB203" s="110" t="str">
        <f t="shared" si="21"/>
        <v>Plane</v>
      </c>
      <c r="AC203" s="110" t="str">
        <f>$X$12</f>
        <v>Plane - Short-haul - Economy</v>
      </c>
      <c r="AD203" s="110" t="str">
        <f t="shared" si="22"/>
        <v>FinlandPlane - Short-haul - Economy</v>
      </c>
      <c r="AE203" s="110">
        <v>2024</v>
      </c>
      <c r="AF203" s="110">
        <v>0.20535935436241612</v>
      </c>
      <c r="AG203" s="110" t="s">
        <v>325</v>
      </c>
      <c r="AH203" s="110" t="s">
        <v>237</v>
      </c>
      <c r="AI203" s="110" t="s">
        <v>329</v>
      </c>
    </row>
    <row r="204" spans="27:35">
      <c r="AA204" s="110" t="str">
        <f t="shared" si="24"/>
        <v>Finland</v>
      </c>
      <c r="AB204" s="110" t="str">
        <f t="shared" si="21"/>
        <v>Plane</v>
      </c>
      <c r="AC204" s="110" t="str">
        <f>$X$13</f>
        <v>Plane - Short-haul - Business class</v>
      </c>
      <c r="AD204" s="110" t="str">
        <f t="shared" si="22"/>
        <v>FinlandPlane - Short-haul - Business class</v>
      </c>
      <c r="AE204" s="110">
        <v>2024</v>
      </c>
      <c r="AF204" s="110">
        <v>0.30803287785234901</v>
      </c>
      <c r="AG204" s="110" t="s">
        <v>325</v>
      </c>
      <c r="AH204" s="110" t="s">
        <v>237</v>
      </c>
      <c r="AI204" s="110" t="s">
        <v>329</v>
      </c>
    </row>
    <row r="205" spans="27:35">
      <c r="AA205" s="110" t="str">
        <f t="shared" si="24"/>
        <v>Finland</v>
      </c>
      <c r="AB205" s="110" t="str">
        <f t="shared" si="21"/>
        <v>Plane</v>
      </c>
      <c r="AC205" s="110" t="str">
        <f>$X$14</f>
        <v>Plane - Long-haul - Economy</v>
      </c>
      <c r="AD205" s="110" t="str">
        <f t="shared" si="22"/>
        <v>FinlandPlane - Long-haul - Economy</v>
      </c>
      <c r="AE205" s="110">
        <v>2024</v>
      </c>
      <c r="AF205" s="110">
        <v>0.22471828053691276</v>
      </c>
      <c r="AG205" s="110" t="s">
        <v>325</v>
      </c>
      <c r="AH205" s="110" t="s">
        <v>237</v>
      </c>
      <c r="AI205" s="110" t="s">
        <v>329</v>
      </c>
    </row>
    <row r="206" spans="27:35">
      <c r="AA206" s="110" t="str">
        <f t="shared" si="24"/>
        <v>Finland</v>
      </c>
      <c r="AB206" s="110" t="str">
        <f t="shared" si="21"/>
        <v>Plane</v>
      </c>
      <c r="AC206" s="110" t="str">
        <f>$X$15</f>
        <v>Plane - Long-haul - Premium economy</v>
      </c>
      <c r="AD206" s="110" t="str">
        <f t="shared" si="22"/>
        <v>FinlandPlane - Long-haul - Premium economy</v>
      </c>
      <c r="AE206" s="110">
        <v>2024</v>
      </c>
      <c r="AF206" s="110">
        <v>0.35952519328859062</v>
      </c>
      <c r="AG206" s="110" t="s">
        <v>325</v>
      </c>
      <c r="AH206" s="110" t="s">
        <v>237</v>
      </c>
      <c r="AI206" s="110" t="s">
        <v>329</v>
      </c>
    </row>
    <row r="207" spans="27:35">
      <c r="AA207" s="110" t="str">
        <f t="shared" si="24"/>
        <v>Finland</v>
      </c>
      <c r="AB207" s="110" t="str">
        <f t="shared" si="21"/>
        <v>Plane</v>
      </c>
      <c r="AC207" s="110" t="str">
        <f>$X$16</f>
        <v>Plane - Long-haul - Business class</v>
      </c>
      <c r="AD207" s="110" t="str">
        <f t="shared" si="22"/>
        <v>FinlandPlane - Long-haul - Business class</v>
      </c>
      <c r="AE207" s="110">
        <v>2024</v>
      </c>
      <c r="AF207" s="110">
        <v>0.65165000000000006</v>
      </c>
      <c r="AG207" s="110" t="s">
        <v>325</v>
      </c>
      <c r="AH207" s="110" t="s">
        <v>237</v>
      </c>
      <c r="AI207" s="110" t="s">
        <v>329</v>
      </c>
    </row>
    <row r="208" spans="27:35">
      <c r="AA208" s="110" t="str">
        <f t="shared" si="24"/>
        <v>Finland</v>
      </c>
      <c r="AB208" s="110" t="str">
        <f t="shared" si="21"/>
        <v>Plane</v>
      </c>
      <c r="AC208" s="110" t="str">
        <f>$X$17</f>
        <v>Plane - Long-haul - First class</v>
      </c>
      <c r="AD208" s="110" t="str">
        <f t="shared" si="22"/>
        <v>FinlandPlane - Long-haul - First class</v>
      </c>
      <c r="AE208" s="110">
        <v>2024</v>
      </c>
      <c r="AF208" s="110">
        <v>0.89884302953020123</v>
      </c>
      <c r="AG208" s="110" t="s">
        <v>325</v>
      </c>
      <c r="AH208" s="110" t="s">
        <v>237</v>
      </c>
      <c r="AI208" s="110" t="s">
        <v>329</v>
      </c>
    </row>
    <row r="209" spans="27:35">
      <c r="AA209" s="110" t="str">
        <f t="shared" ref="AA209:AA214" si="25">$A$16</f>
        <v>France</v>
      </c>
      <c r="AB209" s="110" t="str">
        <f t="shared" si="21"/>
        <v>Plane</v>
      </c>
      <c r="AC209" s="110" t="str">
        <f>$X$12</f>
        <v>Plane - Short-haul - Economy</v>
      </c>
      <c r="AD209" s="110" t="str">
        <f t="shared" si="22"/>
        <v>FrancePlane - Short-haul - Economy</v>
      </c>
      <c r="AE209" s="110">
        <v>2024</v>
      </c>
      <c r="AF209" s="110">
        <v>0.20535935436241612</v>
      </c>
      <c r="AG209" s="110" t="s">
        <v>325</v>
      </c>
      <c r="AH209" s="110" t="s">
        <v>237</v>
      </c>
      <c r="AI209" s="110" t="s">
        <v>329</v>
      </c>
    </row>
    <row r="210" spans="27:35">
      <c r="AA210" s="110" t="str">
        <f t="shared" si="25"/>
        <v>France</v>
      </c>
      <c r="AB210" s="110" t="str">
        <f t="shared" si="21"/>
        <v>Plane</v>
      </c>
      <c r="AC210" s="110" t="str">
        <f>$X$13</f>
        <v>Plane - Short-haul - Business class</v>
      </c>
      <c r="AD210" s="110" t="str">
        <f t="shared" si="22"/>
        <v>FrancePlane - Short-haul - Business class</v>
      </c>
      <c r="AE210" s="110">
        <v>2024</v>
      </c>
      <c r="AF210" s="110">
        <v>0.30803287785234901</v>
      </c>
      <c r="AG210" s="110" t="s">
        <v>325</v>
      </c>
      <c r="AH210" s="110" t="s">
        <v>237</v>
      </c>
      <c r="AI210" s="110" t="s">
        <v>329</v>
      </c>
    </row>
    <row r="211" spans="27:35">
      <c r="AA211" s="110" t="str">
        <f t="shared" si="25"/>
        <v>France</v>
      </c>
      <c r="AB211" s="110" t="str">
        <f t="shared" si="21"/>
        <v>Plane</v>
      </c>
      <c r="AC211" s="110" t="str">
        <f>$X$14</f>
        <v>Plane - Long-haul - Economy</v>
      </c>
      <c r="AD211" s="110" t="str">
        <f t="shared" si="22"/>
        <v>FrancePlane - Long-haul - Economy</v>
      </c>
      <c r="AE211" s="110">
        <v>2024</v>
      </c>
      <c r="AF211" s="110">
        <v>0.22471828053691276</v>
      </c>
      <c r="AG211" s="110" t="s">
        <v>325</v>
      </c>
      <c r="AH211" s="110" t="s">
        <v>237</v>
      </c>
      <c r="AI211" s="110" t="s">
        <v>329</v>
      </c>
    </row>
    <row r="212" spans="27:35">
      <c r="AA212" s="110" t="str">
        <f t="shared" si="25"/>
        <v>France</v>
      </c>
      <c r="AB212" s="110" t="str">
        <f t="shared" si="21"/>
        <v>Plane</v>
      </c>
      <c r="AC212" s="110" t="str">
        <f>$X$15</f>
        <v>Plane - Long-haul - Premium economy</v>
      </c>
      <c r="AD212" s="110" t="str">
        <f t="shared" si="22"/>
        <v>FrancePlane - Long-haul - Premium economy</v>
      </c>
      <c r="AE212" s="110">
        <v>2024</v>
      </c>
      <c r="AF212" s="110">
        <v>0.35952519328859062</v>
      </c>
      <c r="AG212" s="110" t="s">
        <v>325</v>
      </c>
      <c r="AH212" s="110" t="s">
        <v>237</v>
      </c>
      <c r="AI212" s="110" t="s">
        <v>329</v>
      </c>
    </row>
    <row r="213" spans="27:35">
      <c r="AA213" s="110" t="str">
        <f t="shared" si="25"/>
        <v>France</v>
      </c>
      <c r="AB213" s="110" t="str">
        <f t="shared" si="21"/>
        <v>Plane</v>
      </c>
      <c r="AC213" s="110" t="str">
        <f>$X$16</f>
        <v>Plane - Long-haul - Business class</v>
      </c>
      <c r="AD213" s="110" t="str">
        <f t="shared" si="22"/>
        <v>FrancePlane - Long-haul - Business class</v>
      </c>
      <c r="AE213" s="110">
        <v>2024</v>
      </c>
      <c r="AF213" s="110">
        <v>0.65165000000000006</v>
      </c>
      <c r="AG213" s="110" t="s">
        <v>325</v>
      </c>
      <c r="AH213" s="110" t="s">
        <v>237</v>
      </c>
      <c r="AI213" s="110" t="s">
        <v>329</v>
      </c>
    </row>
    <row r="214" spans="27:35">
      <c r="AA214" s="110" t="str">
        <f t="shared" si="25"/>
        <v>France</v>
      </c>
      <c r="AB214" s="110" t="str">
        <f t="shared" si="21"/>
        <v>Plane</v>
      </c>
      <c r="AC214" s="110" t="str">
        <f>$X$17</f>
        <v>Plane - Long-haul - First class</v>
      </c>
      <c r="AD214" s="110" t="str">
        <f t="shared" si="22"/>
        <v>FrancePlane - Long-haul - First class</v>
      </c>
      <c r="AE214" s="110">
        <v>2024</v>
      </c>
      <c r="AF214" s="110">
        <v>0.89884302953020123</v>
      </c>
      <c r="AG214" s="110" t="s">
        <v>325</v>
      </c>
      <c r="AH214" s="110" t="s">
        <v>237</v>
      </c>
      <c r="AI214" s="110" t="s">
        <v>329</v>
      </c>
    </row>
    <row r="215" spans="27:35">
      <c r="AA215" s="110" t="str">
        <f t="shared" ref="AA215:AA220" si="26">$A$17</f>
        <v>Germany</v>
      </c>
      <c r="AB215" s="110" t="str">
        <f t="shared" si="21"/>
        <v>Plane</v>
      </c>
      <c r="AC215" s="110" t="str">
        <f>$X$12</f>
        <v>Plane - Short-haul - Economy</v>
      </c>
      <c r="AD215" s="110" t="str">
        <f t="shared" si="22"/>
        <v>GermanyPlane - Short-haul - Economy</v>
      </c>
      <c r="AE215" s="110">
        <v>2024</v>
      </c>
      <c r="AF215" s="110">
        <v>0.20535935436241612</v>
      </c>
      <c r="AG215" s="110" t="s">
        <v>325</v>
      </c>
      <c r="AH215" s="110" t="s">
        <v>237</v>
      </c>
      <c r="AI215" s="110" t="s">
        <v>329</v>
      </c>
    </row>
    <row r="216" spans="27:35">
      <c r="AA216" s="110" t="str">
        <f t="shared" si="26"/>
        <v>Germany</v>
      </c>
      <c r="AB216" s="110" t="str">
        <f t="shared" si="21"/>
        <v>Plane</v>
      </c>
      <c r="AC216" s="110" t="str">
        <f>$X$13</f>
        <v>Plane - Short-haul - Business class</v>
      </c>
      <c r="AD216" s="110" t="str">
        <f t="shared" si="22"/>
        <v>GermanyPlane - Short-haul - Business class</v>
      </c>
      <c r="AE216" s="110">
        <v>2024</v>
      </c>
      <c r="AF216" s="110">
        <v>0.30803287785234901</v>
      </c>
      <c r="AG216" s="110" t="s">
        <v>325</v>
      </c>
      <c r="AH216" s="110" t="s">
        <v>237</v>
      </c>
      <c r="AI216" s="110" t="s">
        <v>329</v>
      </c>
    </row>
    <row r="217" spans="27:35">
      <c r="AA217" s="110" t="str">
        <f t="shared" si="26"/>
        <v>Germany</v>
      </c>
      <c r="AB217" s="110" t="str">
        <f t="shared" si="21"/>
        <v>Plane</v>
      </c>
      <c r="AC217" s="110" t="str">
        <f>$X$14</f>
        <v>Plane - Long-haul - Economy</v>
      </c>
      <c r="AD217" s="110" t="str">
        <f t="shared" si="22"/>
        <v>GermanyPlane - Long-haul - Economy</v>
      </c>
      <c r="AE217" s="110">
        <v>2024</v>
      </c>
      <c r="AF217" s="110">
        <v>0.22471828053691276</v>
      </c>
      <c r="AG217" s="110" t="s">
        <v>325</v>
      </c>
      <c r="AH217" s="110" t="s">
        <v>237</v>
      </c>
      <c r="AI217" s="110" t="s">
        <v>329</v>
      </c>
    </row>
    <row r="218" spans="27:35">
      <c r="AA218" s="110" t="str">
        <f t="shared" si="26"/>
        <v>Germany</v>
      </c>
      <c r="AB218" s="110" t="str">
        <f t="shared" si="21"/>
        <v>Plane</v>
      </c>
      <c r="AC218" s="110" t="str">
        <f>$X$15</f>
        <v>Plane - Long-haul - Premium economy</v>
      </c>
      <c r="AD218" s="110" t="str">
        <f t="shared" si="22"/>
        <v>GermanyPlane - Long-haul - Premium economy</v>
      </c>
      <c r="AE218" s="110">
        <v>2024</v>
      </c>
      <c r="AF218" s="110">
        <v>0.35952519328859062</v>
      </c>
      <c r="AG218" s="110" t="s">
        <v>325</v>
      </c>
      <c r="AH218" s="110" t="s">
        <v>237</v>
      </c>
      <c r="AI218" s="110" t="s">
        <v>329</v>
      </c>
    </row>
    <row r="219" spans="27:35">
      <c r="AA219" s="110" t="str">
        <f t="shared" si="26"/>
        <v>Germany</v>
      </c>
      <c r="AB219" s="110" t="str">
        <f t="shared" si="21"/>
        <v>Plane</v>
      </c>
      <c r="AC219" s="110" t="str">
        <f>$X$16</f>
        <v>Plane - Long-haul - Business class</v>
      </c>
      <c r="AD219" s="110" t="str">
        <f t="shared" si="22"/>
        <v>GermanyPlane - Long-haul - Business class</v>
      </c>
      <c r="AE219" s="110">
        <v>2024</v>
      </c>
      <c r="AF219" s="110">
        <v>0.65165000000000006</v>
      </c>
      <c r="AG219" s="110" t="s">
        <v>325</v>
      </c>
      <c r="AH219" s="110" t="s">
        <v>237</v>
      </c>
      <c r="AI219" s="110" t="s">
        <v>329</v>
      </c>
    </row>
    <row r="220" spans="27:35">
      <c r="AA220" s="110" t="str">
        <f t="shared" si="26"/>
        <v>Germany</v>
      </c>
      <c r="AB220" s="110" t="str">
        <f t="shared" si="21"/>
        <v>Plane</v>
      </c>
      <c r="AC220" s="110" t="str">
        <f>$X$17</f>
        <v>Plane - Long-haul - First class</v>
      </c>
      <c r="AD220" s="110" t="str">
        <f t="shared" si="22"/>
        <v>GermanyPlane - Long-haul - First class</v>
      </c>
      <c r="AE220" s="110">
        <v>2024</v>
      </c>
      <c r="AF220" s="110">
        <v>0.89884302953020123</v>
      </c>
      <c r="AG220" s="110" t="s">
        <v>325</v>
      </c>
      <c r="AH220" s="110" t="s">
        <v>237</v>
      </c>
      <c r="AI220" s="110" t="s">
        <v>329</v>
      </c>
    </row>
    <row r="221" spans="27:35">
      <c r="AA221" s="110" t="str">
        <f t="shared" ref="AA221:AA226" si="27">$A$18</f>
        <v>Greece</v>
      </c>
      <c r="AB221" s="110" t="str">
        <f t="shared" si="21"/>
        <v>Plane</v>
      </c>
      <c r="AC221" s="110" t="str">
        <f>$X$12</f>
        <v>Plane - Short-haul - Economy</v>
      </c>
      <c r="AD221" s="110" t="str">
        <f t="shared" si="22"/>
        <v>GreecePlane - Short-haul - Economy</v>
      </c>
      <c r="AE221" s="110">
        <v>2024</v>
      </c>
      <c r="AF221" s="110">
        <v>0.20535935436241612</v>
      </c>
      <c r="AG221" s="110" t="s">
        <v>325</v>
      </c>
      <c r="AH221" s="110" t="s">
        <v>237</v>
      </c>
      <c r="AI221" s="110" t="s">
        <v>329</v>
      </c>
    </row>
    <row r="222" spans="27:35">
      <c r="AA222" s="110" t="str">
        <f t="shared" si="27"/>
        <v>Greece</v>
      </c>
      <c r="AB222" s="110" t="str">
        <f t="shared" si="21"/>
        <v>Plane</v>
      </c>
      <c r="AC222" s="110" t="str">
        <f>$X$13</f>
        <v>Plane - Short-haul - Business class</v>
      </c>
      <c r="AD222" s="110" t="str">
        <f t="shared" si="22"/>
        <v>GreecePlane - Short-haul - Business class</v>
      </c>
      <c r="AE222" s="110">
        <v>2024</v>
      </c>
      <c r="AF222" s="110">
        <v>0.30803287785234901</v>
      </c>
      <c r="AG222" s="110" t="s">
        <v>325</v>
      </c>
      <c r="AH222" s="110" t="s">
        <v>237</v>
      </c>
      <c r="AI222" s="110" t="s">
        <v>329</v>
      </c>
    </row>
    <row r="223" spans="27:35">
      <c r="AA223" s="110" t="str">
        <f t="shared" si="27"/>
        <v>Greece</v>
      </c>
      <c r="AB223" s="110" t="str">
        <f t="shared" si="21"/>
        <v>Plane</v>
      </c>
      <c r="AC223" s="110" t="str">
        <f>$X$14</f>
        <v>Plane - Long-haul - Economy</v>
      </c>
      <c r="AD223" s="110" t="str">
        <f t="shared" si="22"/>
        <v>GreecePlane - Long-haul - Economy</v>
      </c>
      <c r="AE223" s="110">
        <v>2024</v>
      </c>
      <c r="AF223" s="110">
        <v>0.22471828053691276</v>
      </c>
      <c r="AG223" s="110" t="s">
        <v>325</v>
      </c>
      <c r="AH223" s="110" t="s">
        <v>237</v>
      </c>
      <c r="AI223" s="110" t="s">
        <v>329</v>
      </c>
    </row>
    <row r="224" spans="27:35">
      <c r="AA224" s="110" t="str">
        <f t="shared" si="27"/>
        <v>Greece</v>
      </c>
      <c r="AB224" s="110" t="str">
        <f t="shared" si="21"/>
        <v>Plane</v>
      </c>
      <c r="AC224" s="110" t="str">
        <f>$X$15</f>
        <v>Plane - Long-haul - Premium economy</v>
      </c>
      <c r="AD224" s="110" t="str">
        <f t="shared" si="22"/>
        <v>GreecePlane - Long-haul - Premium economy</v>
      </c>
      <c r="AE224" s="110">
        <v>2024</v>
      </c>
      <c r="AF224" s="110">
        <v>0.35952519328859062</v>
      </c>
      <c r="AG224" s="110" t="s">
        <v>325</v>
      </c>
      <c r="AH224" s="110" t="s">
        <v>237</v>
      </c>
      <c r="AI224" s="110" t="s">
        <v>329</v>
      </c>
    </row>
    <row r="225" spans="27:35">
      <c r="AA225" s="110" t="str">
        <f t="shared" si="27"/>
        <v>Greece</v>
      </c>
      <c r="AB225" s="110" t="str">
        <f t="shared" si="21"/>
        <v>Plane</v>
      </c>
      <c r="AC225" s="110" t="str">
        <f>$X$16</f>
        <v>Plane - Long-haul - Business class</v>
      </c>
      <c r="AD225" s="110" t="str">
        <f t="shared" si="22"/>
        <v>GreecePlane - Long-haul - Business class</v>
      </c>
      <c r="AE225" s="110">
        <v>2024</v>
      </c>
      <c r="AF225" s="110">
        <v>0.65165000000000006</v>
      </c>
      <c r="AG225" s="110" t="s">
        <v>325</v>
      </c>
      <c r="AH225" s="110" t="s">
        <v>237</v>
      </c>
      <c r="AI225" s="110" t="s">
        <v>329</v>
      </c>
    </row>
    <row r="226" spans="27:35">
      <c r="AA226" s="110" t="str">
        <f t="shared" si="27"/>
        <v>Greece</v>
      </c>
      <c r="AB226" s="110" t="str">
        <f t="shared" si="21"/>
        <v>Plane</v>
      </c>
      <c r="AC226" s="110" t="str">
        <f>$X$17</f>
        <v>Plane - Long-haul - First class</v>
      </c>
      <c r="AD226" s="110" t="str">
        <f t="shared" si="22"/>
        <v>GreecePlane - Long-haul - First class</v>
      </c>
      <c r="AE226" s="110">
        <v>2024</v>
      </c>
      <c r="AF226" s="110">
        <v>0.89884302953020123</v>
      </c>
      <c r="AG226" s="110" t="s">
        <v>325</v>
      </c>
      <c r="AH226" s="110" t="s">
        <v>237</v>
      </c>
      <c r="AI226" s="110" t="s">
        <v>329</v>
      </c>
    </row>
    <row r="227" spans="27:35">
      <c r="AA227" s="110" t="str">
        <f t="shared" ref="AA227:AA232" si="28">$A$19</f>
        <v>Hungary</v>
      </c>
      <c r="AB227" s="110" t="str">
        <f t="shared" si="21"/>
        <v>Plane</v>
      </c>
      <c r="AC227" s="110" t="str">
        <f>$X$12</f>
        <v>Plane - Short-haul - Economy</v>
      </c>
      <c r="AD227" s="110" t="str">
        <f t="shared" si="22"/>
        <v>HungaryPlane - Short-haul - Economy</v>
      </c>
      <c r="AE227" s="110">
        <v>2024</v>
      </c>
      <c r="AF227" s="110">
        <v>0.20535935436241612</v>
      </c>
      <c r="AG227" s="110" t="s">
        <v>325</v>
      </c>
      <c r="AH227" s="110" t="s">
        <v>237</v>
      </c>
      <c r="AI227" s="110" t="s">
        <v>329</v>
      </c>
    </row>
    <row r="228" spans="27:35">
      <c r="AA228" s="110" t="str">
        <f t="shared" si="28"/>
        <v>Hungary</v>
      </c>
      <c r="AB228" s="110" t="str">
        <f t="shared" si="21"/>
        <v>Plane</v>
      </c>
      <c r="AC228" s="110" t="str">
        <f>$X$13</f>
        <v>Plane - Short-haul - Business class</v>
      </c>
      <c r="AD228" s="110" t="str">
        <f t="shared" si="22"/>
        <v>HungaryPlane - Short-haul - Business class</v>
      </c>
      <c r="AE228" s="110">
        <v>2024</v>
      </c>
      <c r="AF228" s="110">
        <v>0.30803287785234901</v>
      </c>
      <c r="AG228" s="110" t="s">
        <v>325</v>
      </c>
      <c r="AH228" s="110" t="s">
        <v>237</v>
      </c>
      <c r="AI228" s="110" t="s">
        <v>329</v>
      </c>
    </row>
    <row r="229" spans="27:35">
      <c r="AA229" s="110" t="str">
        <f t="shared" si="28"/>
        <v>Hungary</v>
      </c>
      <c r="AB229" s="110" t="str">
        <f t="shared" si="21"/>
        <v>Plane</v>
      </c>
      <c r="AC229" s="110" t="str">
        <f>$X$14</f>
        <v>Plane - Long-haul - Economy</v>
      </c>
      <c r="AD229" s="110" t="str">
        <f t="shared" si="22"/>
        <v>HungaryPlane - Long-haul - Economy</v>
      </c>
      <c r="AE229" s="110">
        <v>2024</v>
      </c>
      <c r="AF229" s="110">
        <v>0.22471828053691276</v>
      </c>
      <c r="AG229" s="110" t="s">
        <v>325</v>
      </c>
      <c r="AH229" s="110" t="s">
        <v>237</v>
      </c>
      <c r="AI229" s="110" t="s">
        <v>329</v>
      </c>
    </row>
    <row r="230" spans="27:35">
      <c r="AA230" s="110" t="str">
        <f t="shared" si="28"/>
        <v>Hungary</v>
      </c>
      <c r="AB230" s="110" t="str">
        <f t="shared" si="21"/>
        <v>Plane</v>
      </c>
      <c r="AC230" s="110" t="str">
        <f>$X$15</f>
        <v>Plane - Long-haul - Premium economy</v>
      </c>
      <c r="AD230" s="110" t="str">
        <f t="shared" si="22"/>
        <v>HungaryPlane - Long-haul - Premium economy</v>
      </c>
      <c r="AE230" s="110">
        <v>2024</v>
      </c>
      <c r="AF230" s="110">
        <v>0.35952519328859062</v>
      </c>
      <c r="AG230" s="110" t="s">
        <v>325</v>
      </c>
      <c r="AH230" s="110" t="s">
        <v>237</v>
      </c>
      <c r="AI230" s="110" t="s">
        <v>329</v>
      </c>
    </row>
    <row r="231" spans="27:35">
      <c r="AA231" s="110" t="str">
        <f t="shared" si="28"/>
        <v>Hungary</v>
      </c>
      <c r="AB231" s="110" t="str">
        <f t="shared" si="21"/>
        <v>Plane</v>
      </c>
      <c r="AC231" s="110" t="str">
        <f>$X$16</f>
        <v>Plane - Long-haul - Business class</v>
      </c>
      <c r="AD231" s="110" t="str">
        <f t="shared" si="22"/>
        <v>HungaryPlane - Long-haul - Business class</v>
      </c>
      <c r="AE231" s="110">
        <v>2024</v>
      </c>
      <c r="AF231" s="110">
        <v>0.65165000000000006</v>
      </c>
      <c r="AG231" s="110" t="s">
        <v>325</v>
      </c>
      <c r="AH231" s="110" t="s">
        <v>237</v>
      </c>
      <c r="AI231" s="110" t="s">
        <v>329</v>
      </c>
    </row>
    <row r="232" spans="27:35">
      <c r="AA232" s="110" t="str">
        <f t="shared" si="28"/>
        <v>Hungary</v>
      </c>
      <c r="AB232" s="110" t="str">
        <f t="shared" si="21"/>
        <v>Plane</v>
      </c>
      <c r="AC232" s="110" t="str">
        <f>$X$17</f>
        <v>Plane - Long-haul - First class</v>
      </c>
      <c r="AD232" s="110" t="str">
        <f t="shared" si="22"/>
        <v>HungaryPlane - Long-haul - First class</v>
      </c>
      <c r="AE232" s="110">
        <v>2024</v>
      </c>
      <c r="AF232" s="110">
        <v>0.89884302953020123</v>
      </c>
      <c r="AG232" s="110" t="s">
        <v>325</v>
      </c>
      <c r="AH232" s="110" t="s">
        <v>237</v>
      </c>
      <c r="AI232" s="110" t="s">
        <v>329</v>
      </c>
    </row>
    <row r="233" spans="27:35">
      <c r="AA233" s="110" t="str">
        <f t="shared" ref="AA233:AA238" si="29">$A$20</f>
        <v>Iceland</v>
      </c>
      <c r="AB233" s="110" t="str">
        <f t="shared" si="21"/>
        <v>Plane</v>
      </c>
      <c r="AC233" s="110" t="str">
        <f>$X$12</f>
        <v>Plane - Short-haul - Economy</v>
      </c>
      <c r="AD233" s="110" t="str">
        <f t="shared" si="22"/>
        <v>IcelandPlane - Short-haul - Economy</v>
      </c>
      <c r="AE233" s="110">
        <v>2024</v>
      </c>
      <c r="AF233" s="110">
        <v>0.20535935436241612</v>
      </c>
      <c r="AG233" s="110" t="s">
        <v>325</v>
      </c>
      <c r="AH233" s="110" t="s">
        <v>237</v>
      </c>
      <c r="AI233" s="110" t="s">
        <v>329</v>
      </c>
    </row>
    <row r="234" spans="27:35">
      <c r="AA234" s="110" t="str">
        <f t="shared" si="29"/>
        <v>Iceland</v>
      </c>
      <c r="AB234" s="110" t="str">
        <f t="shared" si="21"/>
        <v>Plane</v>
      </c>
      <c r="AC234" s="110" t="str">
        <f>$X$13</f>
        <v>Plane - Short-haul - Business class</v>
      </c>
      <c r="AD234" s="110" t="str">
        <f t="shared" si="22"/>
        <v>IcelandPlane - Short-haul - Business class</v>
      </c>
      <c r="AE234" s="110">
        <v>2024</v>
      </c>
      <c r="AF234" s="110">
        <v>0.30803287785234901</v>
      </c>
      <c r="AG234" s="110" t="s">
        <v>325</v>
      </c>
      <c r="AH234" s="110" t="s">
        <v>237</v>
      </c>
      <c r="AI234" s="110" t="s">
        <v>329</v>
      </c>
    </row>
    <row r="235" spans="27:35">
      <c r="AA235" s="110" t="str">
        <f t="shared" si="29"/>
        <v>Iceland</v>
      </c>
      <c r="AB235" s="110" t="str">
        <f t="shared" si="21"/>
        <v>Plane</v>
      </c>
      <c r="AC235" s="110" t="str">
        <f>$X$14</f>
        <v>Plane - Long-haul - Economy</v>
      </c>
      <c r="AD235" s="110" t="str">
        <f t="shared" si="22"/>
        <v>IcelandPlane - Long-haul - Economy</v>
      </c>
      <c r="AE235" s="110">
        <v>2024</v>
      </c>
      <c r="AF235" s="110">
        <v>0.22471828053691276</v>
      </c>
      <c r="AG235" s="110" t="s">
        <v>325</v>
      </c>
      <c r="AH235" s="110" t="s">
        <v>237</v>
      </c>
      <c r="AI235" s="110" t="s">
        <v>329</v>
      </c>
    </row>
    <row r="236" spans="27:35">
      <c r="AA236" s="110" t="str">
        <f t="shared" si="29"/>
        <v>Iceland</v>
      </c>
      <c r="AB236" s="110" t="str">
        <f t="shared" si="21"/>
        <v>Plane</v>
      </c>
      <c r="AC236" s="110" t="str">
        <f>$X$15</f>
        <v>Plane - Long-haul - Premium economy</v>
      </c>
      <c r="AD236" s="110" t="str">
        <f t="shared" si="22"/>
        <v>IcelandPlane - Long-haul - Premium economy</v>
      </c>
      <c r="AE236" s="110">
        <v>2024</v>
      </c>
      <c r="AF236" s="110">
        <v>0.35952519328859062</v>
      </c>
      <c r="AG236" s="110" t="s">
        <v>325</v>
      </c>
      <c r="AH236" s="110" t="s">
        <v>237</v>
      </c>
      <c r="AI236" s="110" t="s">
        <v>329</v>
      </c>
    </row>
    <row r="237" spans="27:35">
      <c r="AA237" s="110" t="str">
        <f t="shared" si="29"/>
        <v>Iceland</v>
      </c>
      <c r="AB237" s="110" t="str">
        <f t="shared" si="21"/>
        <v>Plane</v>
      </c>
      <c r="AC237" s="110" t="str">
        <f>$X$16</f>
        <v>Plane - Long-haul - Business class</v>
      </c>
      <c r="AD237" s="110" t="str">
        <f t="shared" si="22"/>
        <v>IcelandPlane - Long-haul - Business class</v>
      </c>
      <c r="AE237" s="110">
        <v>2024</v>
      </c>
      <c r="AF237" s="110">
        <v>0.65165000000000006</v>
      </c>
      <c r="AG237" s="110" t="s">
        <v>325</v>
      </c>
      <c r="AH237" s="110" t="s">
        <v>237</v>
      </c>
      <c r="AI237" s="110" t="s">
        <v>329</v>
      </c>
    </row>
    <row r="238" spans="27:35">
      <c r="AA238" s="110" t="str">
        <f t="shared" si="29"/>
        <v>Iceland</v>
      </c>
      <c r="AB238" s="110" t="str">
        <f t="shared" si="21"/>
        <v>Plane</v>
      </c>
      <c r="AC238" s="110" t="str">
        <f>$X$17</f>
        <v>Plane - Long-haul - First class</v>
      </c>
      <c r="AD238" s="110" t="str">
        <f t="shared" si="22"/>
        <v>IcelandPlane - Long-haul - First class</v>
      </c>
      <c r="AE238" s="110">
        <v>2024</v>
      </c>
      <c r="AF238" s="110">
        <v>0.89884302953020123</v>
      </c>
      <c r="AG238" s="110" t="s">
        <v>325</v>
      </c>
      <c r="AH238" s="110" t="s">
        <v>237</v>
      </c>
      <c r="AI238" s="110" t="s">
        <v>329</v>
      </c>
    </row>
    <row r="239" spans="27:35">
      <c r="AA239" s="110" t="str">
        <f t="shared" ref="AA239:AA244" si="30">$A$21</f>
        <v>Ireland</v>
      </c>
      <c r="AB239" s="110" t="str">
        <f t="shared" si="21"/>
        <v>Plane</v>
      </c>
      <c r="AC239" s="110" t="str">
        <f>$X$12</f>
        <v>Plane - Short-haul - Economy</v>
      </c>
      <c r="AD239" s="110" t="str">
        <f t="shared" si="22"/>
        <v>IrelandPlane - Short-haul - Economy</v>
      </c>
      <c r="AE239" s="110">
        <v>2024</v>
      </c>
      <c r="AF239" s="110">
        <v>0.20535935436241612</v>
      </c>
      <c r="AG239" s="110" t="s">
        <v>325</v>
      </c>
      <c r="AH239" s="110" t="s">
        <v>237</v>
      </c>
      <c r="AI239" s="110" t="s">
        <v>329</v>
      </c>
    </row>
    <row r="240" spans="27:35">
      <c r="AA240" s="110" t="str">
        <f t="shared" si="30"/>
        <v>Ireland</v>
      </c>
      <c r="AB240" s="110" t="str">
        <f t="shared" si="21"/>
        <v>Plane</v>
      </c>
      <c r="AC240" s="110" t="str">
        <f>$X$13</f>
        <v>Plane - Short-haul - Business class</v>
      </c>
      <c r="AD240" s="110" t="str">
        <f t="shared" si="22"/>
        <v>IrelandPlane - Short-haul - Business class</v>
      </c>
      <c r="AE240" s="110">
        <v>2024</v>
      </c>
      <c r="AF240" s="110">
        <v>0.30803287785234901</v>
      </c>
      <c r="AG240" s="110" t="s">
        <v>325</v>
      </c>
      <c r="AH240" s="110" t="s">
        <v>237</v>
      </c>
      <c r="AI240" s="110" t="s">
        <v>329</v>
      </c>
    </row>
    <row r="241" spans="27:35">
      <c r="AA241" s="110" t="str">
        <f t="shared" si="30"/>
        <v>Ireland</v>
      </c>
      <c r="AB241" s="110" t="str">
        <f t="shared" si="21"/>
        <v>Plane</v>
      </c>
      <c r="AC241" s="110" t="str">
        <f>$X$14</f>
        <v>Plane - Long-haul - Economy</v>
      </c>
      <c r="AD241" s="110" t="str">
        <f t="shared" si="22"/>
        <v>IrelandPlane - Long-haul - Economy</v>
      </c>
      <c r="AE241" s="110">
        <v>2024</v>
      </c>
      <c r="AF241" s="110">
        <v>0.22471828053691276</v>
      </c>
      <c r="AG241" s="110" t="s">
        <v>325</v>
      </c>
      <c r="AH241" s="110" t="s">
        <v>237</v>
      </c>
      <c r="AI241" s="110" t="s">
        <v>329</v>
      </c>
    </row>
    <row r="242" spans="27:35">
      <c r="AA242" s="110" t="str">
        <f t="shared" si="30"/>
        <v>Ireland</v>
      </c>
      <c r="AB242" s="110" t="str">
        <f t="shared" si="21"/>
        <v>Plane</v>
      </c>
      <c r="AC242" s="110" t="str">
        <f>$X$15</f>
        <v>Plane - Long-haul - Premium economy</v>
      </c>
      <c r="AD242" s="110" t="str">
        <f t="shared" si="22"/>
        <v>IrelandPlane - Long-haul - Premium economy</v>
      </c>
      <c r="AE242" s="110">
        <v>2024</v>
      </c>
      <c r="AF242" s="110">
        <v>0.35952519328859062</v>
      </c>
      <c r="AG242" s="110" t="s">
        <v>325</v>
      </c>
      <c r="AH242" s="110" t="s">
        <v>237</v>
      </c>
      <c r="AI242" s="110" t="s">
        <v>329</v>
      </c>
    </row>
    <row r="243" spans="27:35">
      <c r="AA243" s="110" t="str">
        <f t="shared" si="30"/>
        <v>Ireland</v>
      </c>
      <c r="AB243" s="110" t="str">
        <f t="shared" si="21"/>
        <v>Plane</v>
      </c>
      <c r="AC243" s="110" t="str">
        <f>$X$16</f>
        <v>Plane - Long-haul - Business class</v>
      </c>
      <c r="AD243" s="110" t="str">
        <f t="shared" si="22"/>
        <v>IrelandPlane - Long-haul - Business class</v>
      </c>
      <c r="AE243" s="110">
        <v>2024</v>
      </c>
      <c r="AF243" s="110">
        <v>0.65165000000000006</v>
      </c>
      <c r="AG243" s="110" t="s">
        <v>325</v>
      </c>
      <c r="AH243" s="110" t="s">
        <v>237</v>
      </c>
      <c r="AI243" s="110" t="s">
        <v>329</v>
      </c>
    </row>
    <row r="244" spans="27:35">
      <c r="AA244" s="110" t="str">
        <f t="shared" si="30"/>
        <v>Ireland</v>
      </c>
      <c r="AB244" s="110" t="str">
        <f t="shared" si="21"/>
        <v>Plane</v>
      </c>
      <c r="AC244" s="110" t="str">
        <f>$X$17</f>
        <v>Plane - Long-haul - First class</v>
      </c>
      <c r="AD244" s="110" t="str">
        <f t="shared" si="22"/>
        <v>IrelandPlane - Long-haul - First class</v>
      </c>
      <c r="AE244" s="110">
        <v>2024</v>
      </c>
      <c r="AF244" s="110">
        <v>0.89884302953020123</v>
      </c>
      <c r="AG244" s="110" t="s">
        <v>325</v>
      </c>
      <c r="AH244" s="110" t="s">
        <v>237</v>
      </c>
      <c r="AI244" s="110" t="s">
        <v>329</v>
      </c>
    </row>
    <row r="245" spans="27:35">
      <c r="AA245" s="110" t="str">
        <f t="shared" ref="AA245:AA250" si="31">$A$22</f>
        <v>Italy</v>
      </c>
      <c r="AB245" s="110" t="str">
        <f t="shared" si="21"/>
        <v>Plane</v>
      </c>
      <c r="AC245" s="110" t="str">
        <f>$X$12</f>
        <v>Plane - Short-haul - Economy</v>
      </c>
      <c r="AD245" s="110" t="str">
        <f t="shared" si="22"/>
        <v>ItalyPlane - Short-haul - Economy</v>
      </c>
      <c r="AE245" s="110">
        <v>2024</v>
      </c>
      <c r="AF245" s="110">
        <v>0.20535935436241612</v>
      </c>
      <c r="AG245" s="110" t="s">
        <v>325</v>
      </c>
      <c r="AH245" s="110" t="s">
        <v>237</v>
      </c>
      <c r="AI245" s="110" t="s">
        <v>329</v>
      </c>
    </row>
    <row r="246" spans="27:35">
      <c r="AA246" s="110" t="str">
        <f t="shared" si="31"/>
        <v>Italy</v>
      </c>
      <c r="AB246" s="110" t="str">
        <f t="shared" si="21"/>
        <v>Plane</v>
      </c>
      <c r="AC246" s="110" t="str">
        <f>$X$13</f>
        <v>Plane - Short-haul - Business class</v>
      </c>
      <c r="AD246" s="110" t="str">
        <f t="shared" si="22"/>
        <v>ItalyPlane - Short-haul - Business class</v>
      </c>
      <c r="AE246" s="110">
        <v>2024</v>
      </c>
      <c r="AF246" s="110">
        <v>0.30803287785234901</v>
      </c>
      <c r="AG246" s="110" t="s">
        <v>325</v>
      </c>
      <c r="AH246" s="110" t="s">
        <v>237</v>
      </c>
      <c r="AI246" s="110" t="s">
        <v>329</v>
      </c>
    </row>
    <row r="247" spans="27:35">
      <c r="AA247" s="110" t="str">
        <f t="shared" si="31"/>
        <v>Italy</v>
      </c>
      <c r="AB247" s="110" t="str">
        <f t="shared" si="21"/>
        <v>Plane</v>
      </c>
      <c r="AC247" s="110" t="str">
        <f>$X$14</f>
        <v>Plane - Long-haul - Economy</v>
      </c>
      <c r="AD247" s="110" t="str">
        <f t="shared" si="22"/>
        <v>ItalyPlane - Long-haul - Economy</v>
      </c>
      <c r="AE247" s="110">
        <v>2024</v>
      </c>
      <c r="AF247" s="110">
        <v>0.22471828053691276</v>
      </c>
      <c r="AG247" s="110" t="s">
        <v>325</v>
      </c>
      <c r="AH247" s="110" t="s">
        <v>237</v>
      </c>
      <c r="AI247" s="110" t="s">
        <v>329</v>
      </c>
    </row>
    <row r="248" spans="27:35">
      <c r="AA248" s="110" t="str">
        <f t="shared" si="31"/>
        <v>Italy</v>
      </c>
      <c r="AB248" s="110" t="str">
        <f t="shared" si="21"/>
        <v>Plane</v>
      </c>
      <c r="AC248" s="110" t="str">
        <f>$X$15</f>
        <v>Plane - Long-haul - Premium economy</v>
      </c>
      <c r="AD248" s="110" t="str">
        <f t="shared" si="22"/>
        <v>ItalyPlane - Long-haul - Premium economy</v>
      </c>
      <c r="AE248" s="110">
        <v>2024</v>
      </c>
      <c r="AF248" s="110">
        <v>0.35952519328859062</v>
      </c>
      <c r="AG248" s="110" t="s">
        <v>325</v>
      </c>
      <c r="AH248" s="110" t="s">
        <v>237</v>
      </c>
      <c r="AI248" s="110" t="s">
        <v>329</v>
      </c>
    </row>
    <row r="249" spans="27:35">
      <c r="AA249" s="110" t="str">
        <f t="shared" si="31"/>
        <v>Italy</v>
      </c>
      <c r="AB249" s="110" t="str">
        <f t="shared" si="21"/>
        <v>Plane</v>
      </c>
      <c r="AC249" s="110" t="str">
        <f>$X$16</f>
        <v>Plane - Long-haul - Business class</v>
      </c>
      <c r="AD249" s="110" t="str">
        <f t="shared" si="22"/>
        <v>ItalyPlane - Long-haul - Business class</v>
      </c>
      <c r="AE249" s="110">
        <v>2024</v>
      </c>
      <c r="AF249" s="110">
        <v>0.65165000000000006</v>
      </c>
      <c r="AG249" s="110" t="s">
        <v>325</v>
      </c>
      <c r="AH249" s="110" t="s">
        <v>237</v>
      </c>
      <c r="AI249" s="110" t="s">
        <v>329</v>
      </c>
    </row>
    <row r="250" spans="27:35">
      <c r="AA250" s="110" t="str">
        <f t="shared" si="31"/>
        <v>Italy</v>
      </c>
      <c r="AB250" s="110" t="str">
        <f t="shared" si="21"/>
        <v>Plane</v>
      </c>
      <c r="AC250" s="110" t="str">
        <f>$X$17</f>
        <v>Plane - Long-haul - First class</v>
      </c>
      <c r="AD250" s="110" t="str">
        <f t="shared" si="22"/>
        <v>ItalyPlane - Long-haul - First class</v>
      </c>
      <c r="AE250" s="110">
        <v>2024</v>
      </c>
      <c r="AF250" s="110">
        <v>0.89884302953020123</v>
      </c>
      <c r="AG250" s="110" t="s">
        <v>325</v>
      </c>
      <c r="AH250" s="110" t="s">
        <v>237</v>
      </c>
      <c r="AI250" s="110" t="s">
        <v>329</v>
      </c>
    </row>
    <row r="251" spans="27:35">
      <c r="AA251" s="110" t="str">
        <f t="shared" ref="AA251:AA256" si="32">$A$23</f>
        <v>Latvia</v>
      </c>
      <c r="AB251" s="110" t="str">
        <f t="shared" si="21"/>
        <v>Plane</v>
      </c>
      <c r="AC251" s="110" t="str">
        <f>$X$12</f>
        <v>Plane - Short-haul - Economy</v>
      </c>
      <c r="AD251" s="110" t="str">
        <f t="shared" si="22"/>
        <v>LatviaPlane - Short-haul - Economy</v>
      </c>
      <c r="AE251" s="110">
        <v>2024</v>
      </c>
      <c r="AF251" s="110">
        <v>0.20535935436241612</v>
      </c>
      <c r="AG251" s="110" t="s">
        <v>325</v>
      </c>
      <c r="AH251" s="110" t="s">
        <v>237</v>
      </c>
      <c r="AI251" s="110" t="s">
        <v>329</v>
      </c>
    </row>
    <row r="252" spans="27:35">
      <c r="AA252" s="110" t="str">
        <f t="shared" si="32"/>
        <v>Latvia</v>
      </c>
      <c r="AB252" s="110" t="str">
        <f t="shared" si="21"/>
        <v>Plane</v>
      </c>
      <c r="AC252" s="110" t="str">
        <f>$X$13</f>
        <v>Plane - Short-haul - Business class</v>
      </c>
      <c r="AD252" s="110" t="str">
        <f t="shared" si="22"/>
        <v>LatviaPlane - Short-haul - Business class</v>
      </c>
      <c r="AE252" s="110">
        <v>2024</v>
      </c>
      <c r="AF252" s="110">
        <v>0.30803287785234901</v>
      </c>
      <c r="AG252" s="110" t="s">
        <v>325</v>
      </c>
      <c r="AH252" s="110" t="s">
        <v>237</v>
      </c>
      <c r="AI252" s="110" t="s">
        <v>329</v>
      </c>
    </row>
    <row r="253" spans="27:35">
      <c r="AA253" s="110" t="str">
        <f t="shared" si="32"/>
        <v>Latvia</v>
      </c>
      <c r="AB253" s="110" t="str">
        <f t="shared" si="21"/>
        <v>Plane</v>
      </c>
      <c r="AC253" s="110" t="str">
        <f>$X$14</f>
        <v>Plane - Long-haul - Economy</v>
      </c>
      <c r="AD253" s="110" t="str">
        <f t="shared" si="22"/>
        <v>LatviaPlane - Long-haul - Economy</v>
      </c>
      <c r="AE253" s="110">
        <v>2024</v>
      </c>
      <c r="AF253" s="110">
        <v>0.22471828053691276</v>
      </c>
      <c r="AG253" s="110" t="s">
        <v>325</v>
      </c>
      <c r="AH253" s="110" t="s">
        <v>237</v>
      </c>
      <c r="AI253" s="110" t="s">
        <v>329</v>
      </c>
    </row>
    <row r="254" spans="27:35">
      <c r="AA254" s="110" t="str">
        <f t="shared" si="32"/>
        <v>Latvia</v>
      </c>
      <c r="AB254" s="110" t="str">
        <f t="shared" si="21"/>
        <v>Plane</v>
      </c>
      <c r="AC254" s="110" t="str">
        <f>$X$15</f>
        <v>Plane - Long-haul - Premium economy</v>
      </c>
      <c r="AD254" s="110" t="str">
        <f t="shared" si="22"/>
        <v>LatviaPlane - Long-haul - Premium economy</v>
      </c>
      <c r="AE254" s="110">
        <v>2024</v>
      </c>
      <c r="AF254" s="110">
        <v>0.35952519328859062</v>
      </c>
      <c r="AG254" s="110" t="s">
        <v>325</v>
      </c>
      <c r="AH254" s="110" t="s">
        <v>237</v>
      </c>
      <c r="AI254" s="110" t="s">
        <v>329</v>
      </c>
    </row>
    <row r="255" spans="27:35">
      <c r="AA255" s="110" t="str">
        <f t="shared" si="32"/>
        <v>Latvia</v>
      </c>
      <c r="AB255" s="110" t="str">
        <f t="shared" si="21"/>
        <v>Plane</v>
      </c>
      <c r="AC255" s="110" t="str">
        <f>$X$16</f>
        <v>Plane - Long-haul - Business class</v>
      </c>
      <c r="AD255" s="110" t="str">
        <f t="shared" si="22"/>
        <v>LatviaPlane - Long-haul - Business class</v>
      </c>
      <c r="AE255" s="110">
        <v>2024</v>
      </c>
      <c r="AF255" s="110">
        <v>0.65165000000000006</v>
      </c>
      <c r="AG255" s="110" t="s">
        <v>325</v>
      </c>
      <c r="AH255" s="110" t="s">
        <v>237</v>
      </c>
      <c r="AI255" s="110" t="s">
        <v>329</v>
      </c>
    </row>
    <row r="256" spans="27:35">
      <c r="AA256" s="110" t="str">
        <f t="shared" si="32"/>
        <v>Latvia</v>
      </c>
      <c r="AB256" s="110" t="str">
        <f t="shared" si="21"/>
        <v>Plane</v>
      </c>
      <c r="AC256" s="110" t="str">
        <f>$X$17</f>
        <v>Plane - Long-haul - First class</v>
      </c>
      <c r="AD256" s="110" t="str">
        <f t="shared" si="22"/>
        <v>LatviaPlane - Long-haul - First class</v>
      </c>
      <c r="AE256" s="110">
        <v>2024</v>
      </c>
      <c r="AF256" s="110">
        <v>0.89884302953020123</v>
      </c>
      <c r="AG256" s="110" t="s">
        <v>325</v>
      </c>
      <c r="AH256" s="110" t="s">
        <v>237</v>
      </c>
      <c r="AI256" s="110" t="s">
        <v>329</v>
      </c>
    </row>
    <row r="257" spans="27:35">
      <c r="AA257" s="110" t="str">
        <f t="shared" ref="AA257:AA262" si="33">$A$24</f>
        <v>Liechtenstein</v>
      </c>
      <c r="AB257" s="110" t="str">
        <f t="shared" si="21"/>
        <v>Plane</v>
      </c>
      <c r="AC257" s="110" t="str">
        <f>$X$12</f>
        <v>Plane - Short-haul - Economy</v>
      </c>
      <c r="AD257" s="110" t="str">
        <f t="shared" si="22"/>
        <v>LiechtensteinPlane - Short-haul - Economy</v>
      </c>
      <c r="AE257" s="110">
        <v>2024</v>
      </c>
      <c r="AF257" s="110">
        <v>0.20535935436241612</v>
      </c>
      <c r="AG257" s="110" t="s">
        <v>325</v>
      </c>
      <c r="AH257" s="110" t="s">
        <v>237</v>
      </c>
      <c r="AI257" s="110" t="s">
        <v>329</v>
      </c>
    </row>
    <row r="258" spans="27:35">
      <c r="AA258" s="110" t="str">
        <f t="shared" si="33"/>
        <v>Liechtenstein</v>
      </c>
      <c r="AB258" s="110" t="str">
        <f t="shared" si="21"/>
        <v>Plane</v>
      </c>
      <c r="AC258" s="110" t="str">
        <f>$X$13</f>
        <v>Plane - Short-haul - Business class</v>
      </c>
      <c r="AD258" s="110" t="str">
        <f t="shared" si="22"/>
        <v>LiechtensteinPlane - Short-haul - Business class</v>
      </c>
      <c r="AE258" s="110">
        <v>2024</v>
      </c>
      <c r="AF258" s="110">
        <v>0.30803287785234901</v>
      </c>
      <c r="AG258" s="110" t="s">
        <v>325</v>
      </c>
      <c r="AH258" s="110" t="s">
        <v>237</v>
      </c>
      <c r="AI258" s="110" t="s">
        <v>329</v>
      </c>
    </row>
    <row r="259" spans="27:35">
      <c r="AA259" s="110" t="str">
        <f t="shared" si="33"/>
        <v>Liechtenstein</v>
      </c>
      <c r="AB259" s="110" t="str">
        <f t="shared" si="21"/>
        <v>Plane</v>
      </c>
      <c r="AC259" s="110" t="str">
        <f>$X$14</f>
        <v>Plane - Long-haul - Economy</v>
      </c>
      <c r="AD259" s="110" t="str">
        <f t="shared" si="22"/>
        <v>LiechtensteinPlane - Long-haul - Economy</v>
      </c>
      <c r="AE259" s="110">
        <v>2024</v>
      </c>
      <c r="AF259" s="110">
        <v>0.22471828053691276</v>
      </c>
      <c r="AG259" s="110" t="s">
        <v>325</v>
      </c>
      <c r="AH259" s="110" t="s">
        <v>237</v>
      </c>
      <c r="AI259" s="110" t="s">
        <v>329</v>
      </c>
    </row>
    <row r="260" spans="27:35">
      <c r="AA260" s="110" t="str">
        <f t="shared" si="33"/>
        <v>Liechtenstein</v>
      </c>
      <c r="AB260" s="110" t="str">
        <f t="shared" ref="AB260:AB323" si="34">$S$6</f>
        <v>Plane</v>
      </c>
      <c r="AC260" s="110" t="str">
        <f>$X$15</f>
        <v>Plane - Long-haul - Premium economy</v>
      </c>
      <c r="AD260" s="110" t="str">
        <f t="shared" si="22"/>
        <v>LiechtensteinPlane - Long-haul - Premium economy</v>
      </c>
      <c r="AE260" s="110">
        <v>2024</v>
      </c>
      <c r="AF260" s="110">
        <v>0.35952519328859062</v>
      </c>
      <c r="AG260" s="110" t="s">
        <v>325</v>
      </c>
      <c r="AH260" s="110" t="s">
        <v>237</v>
      </c>
      <c r="AI260" s="110" t="s">
        <v>329</v>
      </c>
    </row>
    <row r="261" spans="27:35">
      <c r="AA261" s="110" t="str">
        <f t="shared" si="33"/>
        <v>Liechtenstein</v>
      </c>
      <c r="AB261" s="110" t="str">
        <f t="shared" si="34"/>
        <v>Plane</v>
      </c>
      <c r="AC261" s="110" t="str">
        <f>$X$16</f>
        <v>Plane - Long-haul - Business class</v>
      </c>
      <c r="AD261" s="110" t="str">
        <f t="shared" si="22"/>
        <v>LiechtensteinPlane - Long-haul - Business class</v>
      </c>
      <c r="AE261" s="110">
        <v>2024</v>
      </c>
      <c r="AF261" s="110">
        <v>0.65165000000000006</v>
      </c>
      <c r="AG261" s="110" t="s">
        <v>325</v>
      </c>
      <c r="AH261" s="110" t="s">
        <v>237</v>
      </c>
      <c r="AI261" s="110" t="s">
        <v>329</v>
      </c>
    </row>
    <row r="262" spans="27:35">
      <c r="AA262" s="110" t="str">
        <f t="shared" si="33"/>
        <v>Liechtenstein</v>
      </c>
      <c r="AB262" s="110" t="str">
        <f t="shared" si="34"/>
        <v>Plane</v>
      </c>
      <c r="AC262" s="110" t="str">
        <f>$X$17</f>
        <v>Plane - Long-haul - First class</v>
      </c>
      <c r="AD262" s="110" t="str">
        <f t="shared" si="22"/>
        <v>LiechtensteinPlane - Long-haul - First class</v>
      </c>
      <c r="AE262" s="110">
        <v>2024</v>
      </c>
      <c r="AF262" s="110">
        <v>0.89884302953020123</v>
      </c>
      <c r="AG262" s="110" t="s">
        <v>325</v>
      </c>
      <c r="AH262" s="110" t="s">
        <v>237</v>
      </c>
      <c r="AI262" s="110" t="s">
        <v>329</v>
      </c>
    </row>
    <row r="263" spans="27:35">
      <c r="AA263" s="110" t="str">
        <f t="shared" ref="AA263:AA268" si="35">$A$25</f>
        <v>Lithuania</v>
      </c>
      <c r="AB263" s="110" t="str">
        <f t="shared" si="34"/>
        <v>Plane</v>
      </c>
      <c r="AC263" s="110" t="str">
        <f>$X$12</f>
        <v>Plane - Short-haul - Economy</v>
      </c>
      <c r="AD263" s="110" t="str">
        <f t="shared" si="22"/>
        <v>LithuaniaPlane - Short-haul - Economy</v>
      </c>
      <c r="AE263" s="110">
        <v>2024</v>
      </c>
      <c r="AF263" s="110">
        <v>0.20535935436241612</v>
      </c>
      <c r="AG263" s="110" t="s">
        <v>325</v>
      </c>
      <c r="AH263" s="110" t="s">
        <v>237</v>
      </c>
      <c r="AI263" s="110" t="s">
        <v>329</v>
      </c>
    </row>
    <row r="264" spans="27:35">
      <c r="AA264" s="110" t="str">
        <f t="shared" si="35"/>
        <v>Lithuania</v>
      </c>
      <c r="AB264" s="110" t="str">
        <f t="shared" si="34"/>
        <v>Plane</v>
      </c>
      <c r="AC264" s="110" t="str">
        <f>$X$13</f>
        <v>Plane - Short-haul - Business class</v>
      </c>
      <c r="AD264" s="110" t="str">
        <f t="shared" si="22"/>
        <v>LithuaniaPlane - Short-haul - Business class</v>
      </c>
      <c r="AE264" s="110">
        <v>2024</v>
      </c>
      <c r="AF264" s="110">
        <v>0.30803287785234901</v>
      </c>
      <c r="AG264" s="110" t="s">
        <v>325</v>
      </c>
      <c r="AH264" s="110" t="s">
        <v>237</v>
      </c>
      <c r="AI264" s="110" t="s">
        <v>329</v>
      </c>
    </row>
    <row r="265" spans="27:35">
      <c r="AA265" s="110" t="str">
        <f t="shared" si="35"/>
        <v>Lithuania</v>
      </c>
      <c r="AB265" s="110" t="str">
        <f t="shared" si="34"/>
        <v>Plane</v>
      </c>
      <c r="AC265" s="110" t="str">
        <f>$X$14</f>
        <v>Plane - Long-haul - Economy</v>
      </c>
      <c r="AD265" s="110" t="str">
        <f t="shared" si="22"/>
        <v>LithuaniaPlane - Long-haul - Economy</v>
      </c>
      <c r="AE265" s="110">
        <v>2024</v>
      </c>
      <c r="AF265" s="110">
        <v>0.22471828053691276</v>
      </c>
      <c r="AG265" s="110" t="s">
        <v>325</v>
      </c>
      <c r="AH265" s="110" t="s">
        <v>237</v>
      </c>
      <c r="AI265" s="110" t="s">
        <v>329</v>
      </c>
    </row>
    <row r="266" spans="27:35">
      <c r="AA266" s="110" t="str">
        <f t="shared" si="35"/>
        <v>Lithuania</v>
      </c>
      <c r="AB266" s="110" t="str">
        <f t="shared" si="34"/>
        <v>Plane</v>
      </c>
      <c r="AC266" s="110" t="str">
        <f>$X$15</f>
        <v>Plane - Long-haul - Premium economy</v>
      </c>
      <c r="AD266" s="110" t="str">
        <f t="shared" ref="AD266:AD329" si="36">AA266&amp;AC266</f>
        <v>LithuaniaPlane - Long-haul - Premium economy</v>
      </c>
      <c r="AE266" s="110">
        <v>2024</v>
      </c>
      <c r="AF266" s="110">
        <v>0.35952519328859062</v>
      </c>
      <c r="AG266" s="110" t="s">
        <v>325</v>
      </c>
      <c r="AH266" s="110" t="s">
        <v>237</v>
      </c>
      <c r="AI266" s="110" t="s">
        <v>329</v>
      </c>
    </row>
    <row r="267" spans="27:35">
      <c r="AA267" s="110" t="str">
        <f t="shared" si="35"/>
        <v>Lithuania</v>
      </c>
      <c r="AB267" s="110" t="str">
        <f t="shared" si="34"/>
        <v>Plane</v>
      </c>
      <c r="AC267" s="110" t="str">
        <f>$X$16</f>
        <v>Plane - Long-haul - Business class</v>
      </c>
      <c r="AD267" s="110" t="str">
        <f t="shared" si="36"/>
        <v>LithuaniaPlane - Long-haul - Business class</v>
      </c>
      <c r="AE267" s="110">
        <v>2024</v>
      </c>
      <c r="AF267" s="110">
        <v>0.65165000000000006</v>
      </c>
      <c r="AG267" s="110" t="s">
        <v>325</v>
      </c>
      <c r="AH267" s="110" t="s">
        <v>237</v>
      </c>
      <c r="AI267" s="110" t="s">
        <v>329</v>
      </c>
    </row>
    <row r="268" spans="27:35">
      <c r="AA268" s="110" t="str">
        <f t="shared" si="35"/>
        <v>Lithuania</v>
      </c>
      <c r="AB268" s="110" t="str">
        <f t="shared" si="34"/>
        <v>Plane</v>
      </c>
      <c r="AC268" s="110" t="str">
        <f>$X$17</f>
        <v>Plane - Long-haul - First class</v>
      </c>
      <c r="AD268" s="110" t="str">
        <f t="shared" si="36"/>
        <v>LithuaniaPlane - Long-haul - First class</v>
      </c>
      <c r="AE268" s="110">
        <v>2024</v>
      </c>
      <c r="AF268" s="110">
        <v>0.89884302953020123</v>
      </c>
      <c r="AG268" s="110" t="s">
        <v>325</v>
      </c>
      <c r="AH268" s="110" t="s">
        <v>237</v>
      </c>
      <c r="AI268" s="110" t="s">
        <v>329</v>
      </c>
    </row>
    <row r="269" spans="27:35">
      <c r="AA269" s="110" t="str">
        <f t="shared" ref="AA269:AA274" si="37">$A$26</f>
        <v>Luxembourg</v>
      </c>
      <c r="AB269" s="110" t="str">
        <f t="shared" si="34"/>
        <v>Plane</v>
      </c>
      <c r="AC269" s="110" t="str">
        <f>$X$12</f>
        <v>Plane - Short-haul - Economy</v>
      </c>
      <c r="AD269" s="110" t="str">
        <f t="shared" si="36"/>
        <v>LuxembourgPlane - Short-haul - Economy</v>
      </c>
      <c r="AE269" s="110">
        <v>2024</v>
      </c>
      <c r="AF269" s="110">
        <v>0.20535935436241612</v>
      </c>
      <c r="AG269" s="110" t="s">
        <v>325</v>
      </c>
      <c r="AH269" s="110" t="s">
        <v>237</v>
      </c>
      <c r="AI269" s="110" t="s">
        <v>329</v>
      </c>
    </row>
    <row r="270" spans="27:35">
      <c r="AA270" s="110" t="str">
        <f t="shared" si="37"/>
        <v>Luxembourg</v>
      </c>
      <c r="AB270" s="110" t="str">
        <f t="shared" si="34"/>
        <v>Plane</v>
      </c>
      <c r="AC270" s="110" t="str">
        <f>$X$13</f>
        <v>Plane - Short-haul - Business class</v>
      </c>
      <c r="AD270" s="110" t="str">
        <f t="shared" si="36"/>
        <v>LuxembourgPlane - Short-haul - Business class</v>
      </c>
      <c r="AE270" s="110">
        <v>2024</v>
      </c>
      <c r="AF270" s="110">
        <v>0.30803287785234901</v>
      </c>
      <c r="AG270" s="110" t="s">
        <v>325</v>
      </c>
      <c r="AH270" s="110" t="s">
        <v>237</v>
      </c>
      <c r="AI270" s="110" t="s">
        <v>329</v>
      </c>
    </row>
    <row r="271" spans="27:35">
      <c r="AA271" s="110" t="str">
        <f t="shared" si="37"/>
        <v>Luxembourg</v>
      </c>
      <c r="AB271" s="110" t="str">
        <f t="shared" si="34"/>
        <v>Plane</v>
      </c>
      <c r="AC271" s="110" t="str">
        <f>$X$14</f>
        <v>Plane - Long-haul - Economy</v>
      </c>
      <c r="AD271" s="110" t="str">
        <f t="shared" si="36"/>
        <v>LuxembourgPlane - Long-haul - Economy</v>
      </c>
      <c r="AE271" s="110">
        <v>2024</v>
      </c>
      <c r="AF271" s="110">
        <v>0.22471828053691276</v>
      </c>
      <c r="AG271" s="110" t="s">
        <v>325</v>
      </c>
      <c r="AH271" s="110" t="s">
        <v>237</v>
      </c>
      <c r="AI271" s="110" t="s">
        <v>329</v>
      </c>
    </row>
    <row r="272" spans="27:35">
      <c r="AA272" s="110" t="str">
        <f t="shared" si="37"/>
        <v>Luxembourg</v>
      </c>
      <c r="AB272" s="110" t="str">
        <f t="shared" si="34"/>
        <v>Plane</v>
      </c>
      <c r="AC272" s="110" t="str">
        <f>$X$15</f>
        <v>Plane - Long-haul - Premium economy</v>
      </c>
      <c r="AD272" s="110" t="str">
        <f t="shared" si="36"/>
        <v>LuxembourgPlane - Long-haul - Premium economy</v>
      </c>
      <c r="AE272" s="110">
        <v>2024</v>
      </c>
      <c r="AF272" s="110">
        <v>0.35952519328859062</v>
      </c>
      <c r="AG272" s="110" t="s">
        <v>325</v>
      </c>
      <c r="AH272" s="110" t="s">
        <v>237</v>
      </c>
      <c r="AI272" s="110" t="s">
        <v>329</v>
      </c>
    </row>
    <row r="273" spans="27:35">
      <c r="AA273" s="110" t="str">
        <f t="shared" si="37"/>
        <v>Luxembourg</v>
      </c>
      <c r="AB273" s="110" t="str">
        <f t="shared" si="34"/>
        <v>Plane</v>
      </c>
      <c r="AC273" s="110" t="str">
        <f>$X$16</f>
        <v>Plane - Long-haul - Business class</v>
      </c>
      <c r="AD273" s="110" t="str">
        <f t="shared" si="36"/>
        <v>LuxembourgPlane - Long-haul - Business class</v>
      </c>
      <c r="AE273" s="110">
        <v>2024</v>
      </c>
      <c r="AF273" s="110">
        <v>0.65165000000000006</v>
      </c>
      <c r="AG273" s="110" t="s">
        <v>325</v>
      </c>
      <c r="AH273" s="110" t="s">
        <v>237</v>
      </c>
      <c r="AI273" s="110" t="s">
        <v>329</v>
      </c>
    </row>
    <row r="274" spans="27:35">
      <c r="AA274" s="110" t="str">
        <f t="shared" si="37"/>
        <v>Luxembourg</v>
      </c>
      <c r="AB274" s="110" t="str">
        <f t="shared" si="34"/>
        <v>Plane</v>
      </c>
      <c r="AC274" s="110" t="str">
        <f>$X$17</f>
        <v>Plane - Long-haul - First class</v>
      </c>
      <c r="AD274" s="110" t="str">
        <f t="shared" si="36"/>
        <v>LuxembourgPlane - Long-haul - First class</v>
      </c>
      <c r="AE274" s="110">
        <v>2024</v>
      </c>
      <c r="AF274" s="110">
        <v>0.89884302953020123</v>
      </c>
      <c r="AG274" s="110" t="s">
        <v>325</v>
      </c>
      <c r="AH274" s="110" t="s">
        <v>237</v>
      </c>
      <c r="AI274" s="110" t="s">
        <v>329</v>
      </c>
    </row>
    <row r="275" spans="27:35">
      <c r="AA275" s="110" t="str">
        <f t="shared" ref="AA275:AA280" si="38">$A$27</f>
        <v>Malta</v>
      </c>
      <c r="AB275" s="110" t="str">
        <f t="shared" si="34"/>
        <v>Plane</v>
      </c>
      <c r="AC275" s="110" t="str">
        <f>$X$12</f>
        <v>Plane - Short-haul - Economy</v>
      </c>
      <c r="AD275" s="110" t="str">
        <f t="shared" si="36"/>
        <v>MaltaPlane - Short-haul - Economy</v>
      </c>
      <c r="AE275" s="110">
        <v>2024</v>
      </c>
      <c r="AF275" s="110">
        <v>0.20535935436241612</v>
      </c>
      <c r="AG275" s="110" t="s">
        <v>325</v>
      </c>
      <c r="AH275" s="110" t="s">
        <v>237</v>
      </c>
      <c r="AI275" s="110" t="s">
        <v>329</v>
      </c>
    </row>
    <row r="276" spans="27:35">
      <c r="AA276" s="110" t="str">
        <f t="shared" si="38"/>
        <v>Malta</v>
      </c>
      <c r="AB276" s="110" t="str">
        <f t="shared" si="34"/>
        <v>Plane</v>
      </c>
      <c r="AC276" s="110" t="str">
        <f>$X$13</f>
        <v>Plane - Short-haul - Business class</v>
      </c>
      <c r="AD276" s="110" t="str">
        <f t="shared" si="36"/>
        <v>MaltaPlane - Short-haul - Business class</v>
      </c>
      <c r="AE276" s="110">
        <v>2024</v>
      </c>
      <c r="AF276" s="110">
        <v>0.30803287785234901</v>
      </c>
      <c r="AG276" s="110" t="s">
        <v>325</v>
      </c>
      <c r="AH276" s="110" t="s">
        <v>237</v>
      </c>
      <c r="AI276" s="110" t="s">
        <v>329</v>
      </c>
    </row>
    <row r="277" spans="27:35">
      <c r="AA277" s="110" t="str">
        <f t="shared" si="38"/>
        <v>Malta</v>
      </c>
      <c r="AB277" s="110" t="str">
        <f t="shared" si="34"/>
        <v>Plane</v>
      </c>
      <c r="AC277" s="110" t="str">
        <f>$X$14</f>
        <v>Plane - Long-haul - Economy</v>
      </c>
      <c r="AD277" s="110" t="str">
        <f t="shared" si="36"/>
        <v>MaltaPlane - Long-haul - Economy</v>
      </c>
      <c r="AE277" s="110">
        <v>2024</v>
      </c>
      <c r="AF277" s="110">
        <v>0.22471828053691276</v>
      </c>
      <c r="AG277" s="110" t="s">
        <v>325</v>
      </c>
      <c r="AH277" s="110" t="s">
        <v>237</v>
      </c>
      <c r="AI277" s="110" t="s">
        <v>329</v>
      </c>
    </row>
    <row r="278" spans="27:35">
      <c r="AA278" s="110" t="str">
        <f t="shared" si="38"/>
        <v>Malta</v>
      </c>
      <c r="AB278" s="110" t="str">
        <f t="shared" si="34"/>
        <v>Plane</v>
      </c>
      <c r="AC278" s="110" t="str">
        <f>$X$15</f>
        <v>Plane - Long-haul - Premium economy</v>
      </c>
      <c r="AD278" s="110" t="str">
        <f t="shared" si="36"/>
        <v>MaltaPlane - Long-haul - Premium economy</v>
      </c>
      <c r="AE278" s="110">
        <v>2024</v>
      </c>
      <c r="AF278" s="110">
        <v>0.35952519328859062</v>
      </c>
      <c r="AG278" s="110" t="s">
        <v>325</v>
      </c>
      <c r="AH278" s="110" t="s">
        <v>237</v>
      </c>
      <c r="AI278" s="110" t="s">
        <v>329</v>
      </c>
    </row>
    <row r="279" spans="27:35">
      <c r="AA279" s="110" t="str">
        <f t="shared" si="38"/>
        <v>Malta</v>
      </c>
      <c r="AB279" s="110" t="str">
        <f t="shared" si="34"/>
        <v>Plane</v>
      </c>
      <c r="AC279" s="110" t="str">
        <f>$X$16</f>
        <v>Plane - Long-haul - Business class</v>
      </c>
      <c r="AD279" s="110" t="str">
        <f t="shared" si="36"/>
        <v>MaltaPlane - Long-haul - Business class</v>
      </c>
      <c r="AE279" s="110">
        <v>2024</v>
      </c>
      <c r="AF279" s="110">
        <v>0.65165000000000006</v>
      </c>
      <c r="AG279" s="110" t="s">
        <v>325</v>
      </c>
      <c r="AH279" s="110" t="s">
        <v>237</v>
      </c>
      <c r="AI279" s="110" t="s">
        <v>329</v>
      </c>
    </row>
    <row r="280" spans="27:35">
      <c r="AA280" s="110" t="str">
        <f t="shared" si="38"/>
        <v>Malta</v>
      </c>
      <c r="AB280" s="110" t="str">
        <f t="shared" si="34"/>
        <v>Plane</v>
      </c>
      <c r="AC280" s="110" t="str">
        <f>$X$17</f>
        <v>Plane - Long-haul - First class</v>
      </c>
      <c r="AD280" s="110" t="str">
        <f t="shared" si="36"/>
        <v>MaltaPlane - Long-haul - First class</v>
      </c>
      <c r="AE280" s="110">
        <v>2024</v>
      </c>
      <c r="AF280" s="110">
        <v>0.89884302953020123</v>
      </c>
      <c r="AG280" s="110" t="s">
        <v>325</v>
      </c>
      <c r="AH280" s="110" t="s">
        <v>237</v>
      </c>
      <c r="AI280" s="110" t="s">
        <v>329</v>
      </c>
    </row>
    <row r="281" spans="27:35">
      <c r="AA281" s="110" t="str">
        <f t="shared" ref="AA281:AA286" si="39">$A$28</f>
        <v>Moldova</v>
      </c>
      <c r="AB281" s="110" t="str">
        <f t="shared" si="34"/>
        <v>Plane</v>
      </c>
      <c r="AC281" s="110" t="str">
        <f>$X$12</f>
        <v>Plane - Short-haul - Economy</v>
      </c>
      <c r="AD281" s="110" t="str">
        <f t="shared" si="36"/>
        <v>MoldovaPlane - Short-haul - Economy</v>
      </c>
      <c r="AE281" s="110">
        <v>2024</v>
      </c>
      <c r="AF281" s="110">
        <v>0.20535935436241612</v>
      </c>
      <c r="AG281" s="110" t="s">
        <v>325</v>
      </c>
      <c r="AH281" s="110" t="s">
        <v>237</v>
      </c>
      <c r="AI281" s="110" t="s">
        <v>329</v>
      </c>
    </row>
    <row r="282" spans="27:35">
      <c r="AA282" s="110" t="str">
        <f t="shared" si="39"/>
        <v>Moldova</v>
      </c>
      <c r="AB282" s="110" t="str">
        <f t="shared" si="34"/>
        <v>Plane</v>
      </c>
      <c r="AC282" s="110" t="str">
        <f>$X$13</f>
        <v>Plane - Short-haul - Business class</v>
      </c>
      <c r="AD282" s="110" t="str">
        <f t="shared" si="36"/>
        <v>MoldovaPlane - Short-haul - Business class</v>
      </c>
      <c r="AE282" s="110">
        <v>2024</v>
      </c>
      <c r="AF282" s="110">
        <v>0.30803287785234901</v>
      </c>
      <c r="AG282" s="110" t="s">
        <v>325</v>
      </c>
      <c r="AH282" s="110" t="s">
        <v>237</v>
      </c>
      <c r="AI282" s="110" t="s">
        <v>329</v>
      </c>
    </row>
    <row r="283" spans="27:35">
      <c r="AA283" s="110" t="str">
        <f t="shared" si="39"/>
        <v>Moldova</v>
      </c>
      <c r="AB283" s="110" t="str">
        <f t="shared" si="34"/>
        <v>Plane</v>
      </c>
      <c r="AC283" s="110" t="str">
        <f>$X$14</f>
        <v>Plane - Long-haul - Economy</v>
      </c>
      <c r="AD283" s="110" t="str">
        <f t="shared" si="36"/>
        <v>MoldovaPlane - Long-haul - Economy</v>
      </c>
      <c r="AE283" s="110">
        <v>2024</v>
      </c>
      <c r="AF283" s="110">
        <v>0.22471828053691276</v>
      </c>
      <c r="AG283" s="110" t="s">
        <v>325</v>
      </c>
      <c r="AH283" s="110" t="s">
        <v>237</v>
      </c>
      <c r="AI283" s="110" t="s">
        <v>329</v>
      </c>
    </row>
    <row r="284" spans="27:35">
      <c r="AA284" s="110" t="str">
        <f t="shared" si="39"/>
        <v>Moldova</v>
      </c>
      <c r="AB284" s="110" t="str">
        <f t="shared" si="34"/>
        <v>Plane</v>
      </c>
      <c r="AC284" s="110" t="str">
        <f>$X$15</f>
        <v>Plane - Long-haul - Premium economy</v>
      </c>
      <c r="AD284" s="110" t="str">
        <f t="shared" si="36"/>
        <v>MoldovaPlane - Long-haul - Premium economy</v>
      </c>
      <c r="AE284" s="110">
        <v>2024</v>
      </c>
      <c r="AF284" s="110">
        <v>0.35952519328859062</v>
      </c>
      <c r="AG284" s="110" t="s">
        <v>325</v>
      </c>
      <c r="AH284" s="110" t="s">
        <v>237</v>
      </c>
      <c r="AI284" s="110" t="s">
        <v>329</v>
      </c>
    </row>
    <row r="285" spans="27:35">
      <c r="AA285" s="110" t="str">
        <f t="shared" si="39"/>
        <v>Moldova</v>
      </c>
      <c r="AB285" s="110" t="str">
        <f t="shared" si="34"/>
        <v>Plane</v>
      </c>
      <c r="AC285" s="110" t="str">
        <f>$X$16</f>
        <v>Plane - Long-haul - Business class</v>
      </c>
      <c r="AD285" s="110" t="str">
        <f t="shared" si="36"/>
        <v>MoldovaPlane - Long-haul - Business class</v>
      </c>
      <c r="AE285" s="110">
        <v>2024</v>
      </c>
      <c r="AF285" s="110">
        <v>0.65165000000000006</v>
      </c>
      <c r="AG285" s="110" t="s">
        <v>325</v>
      </c>
      <c r="AH285" s="110" t="s">
        <v>237</v>
      </c>
      <c r="AI285" s="110" t="s">
        <v>329</v>
      </c>
    </row>
    <row r="286" spans="27:35">
      <c r="AA286" s="110" t="str">
        <f t="shared" si="39"/>
        <v>Moldova</v>
      </c>
      <c r="AB286" s="110" t="str">
        <f t="shared" si="34"/>
        <v>Plane</v>
      </c>
      <c r="AC286" s="110" t="str">
        <f>$X$17</f>
        <v>Plane - Long-haul - First class</v>
      </c>
      <c r="AD286" s="110" t="str">
        <f t="shared" si="36"/>
        <v>MoldovaPlane - Long-haul - First class</v>
      </c>
      <c r="AE286" s="110">
        <v>2024</v>
      </c>
      <c r="AF286" s="110">
        <v>0.89884302953020123</v>
      </c>
      <c r="AG286" s="110" t="s">
        <v>325</v>
      </c>
      <c r="AH286" s="110" t="s">
        <v>237</v>
      </c>
      <c r="AI286" s="110" t="s">
        <v>329</v>
      </c>
    </row>
    <row r="287" spans="27:35">
      <c r="AA287" s="110" t="str">
        <f t="shared" ref="AA287:AA292" si="40">$A$29</f>
        <v>Monaco</v>
      </c>
      <c r="AB287" s="110" t="str">
        <f t="shared" si="34"/>
        <v>Plane</v>
      </c>
      <c r="AC287" s="110" t="str">
        <f>$X$12</f>
        <v>Plane - Short-haul - Economy</v>
      </c>
      <c r="AD287" s="110" t="str">
        <f t="shared" si="36"/>
        <v>MonacoPlane - Short-haul - Economy</v>
      </c>
      <c r="AE287" s="110">
        <v>2024</v>
      </c>
      <c r="AF287" s="110">
        <v>0.20535935436241612</v>
      </c>
      <c r="AG287" s="110" t="s">
        <v>325</v>
      </c>
      <c r="AH287" s="110" t="s">
        <v>237</v>
      </c>
      <c r="AI287" s="110" t="s">
        <v>329</v>
      </c>
    </row>
    <row r="288" spans="27:35">
      <c r="AA288" s="110" t="str">
        <f t="shared" si="40"/>
        <v>Monaco</v>
      </c>
      <c r="AB288" s="110" t="str">
        <f t="shared" si="34"/>
        <v>Plane</v>
      </c>
      <c r="AC288" s="110" t="str">
        <f>$X$13</f>
        <v>Plane - Short-haul - Business class</v>
      </c>
      <c r="AD288" s="110" t="str">
        <f t="shared" si="36"/>
        <v>MonacoPlane - Short-haul - Business class</v>
      </c>
      <c r="AE288" s="110">
        <v>2024</v>
      </c>
      <c r="AF288" s="110">
        <v>0.30803287785234901</v>
      </c>
      <c r="AG288" s="110" t="s">
        <v>325</v>
      </c>
      <c r="AH288" s="110" t="s">
        <v>237</v>
      </c>
      <c r="AI288" s="110" t="s">
        <v>329</v>
      </c>
    </row>
    <row r="289" spans="27:35">
      <c r="AA289" s="110" t="str">
        <f t="shared" si="40"/>
        <v>Monaco</v>
      </c>
      <c r="AB289" s="110" t="str">
        <f t="shared" si="34"/>
        <v>Plane</v>
      </c>
      <c r="AC289" s="110" t="str">
        <f>$X$14</f>
        <v>Plane - Long-haul - Economy</v>
      </c>
      <c r="AD289" s="110" t="str">
        <f t="shared" si="36"/>
        <v>MonacoPlane - Long-haul - Economy</v>
      </c>
      <c r="AE289" s="110">
        <v>2024</v>
      </c>
      <c r="AF289" s="110">
        <v>0.22471828053691276</v>
      </c>
      <c r="AG289" s="110" t="s">
        <v>325</v>
      </c>
      <c r="AH289" s="110" t="s">
        <v>237</v>
      </c>
      <c r="AI289" s="110" t="s">
        <v>329</v>
      </c>
    </row>
    <row r="290" spans="27:35">
      <c r="AA290" s="110" t="str">
        <f t="shared" si="40"/>
        <v>Monaco</v>
      </c>
      <c r="AB290" s="110" t="str">
        <f t="shared" si="34"/>
        <v>Plane</v>
      </c>
      <c r="AC290" s="110" t="str">
        <f>$X$15</f>
        <v>Plane - Long-haul - Premium economy</v>
      </c>
      <c r="AD290" s="110" t="str">
        <f t="shared" si="36"/>
        <v>MonacoPlane - Long-haul - Premium economy</v>
      </c>
      <c r="AE290" s="110">
        <v>2024</v>
      </c>
      <c r="AF290" s="110">
        <v>0.35952519328859062</v>
      </c>
      <c r="AG290" s="110" t="s">
        <v>325</v>
      </c>
      <c r="AH290" s="110" t="s">
        <v>237</v>
      </c>
      <c r="AI290" s="110" t="s">
        <v>329</v>
      </c>
    </row>
    <row r="291" spans="27:35">
      <c r="AA291" s="110" t="str">
        <f t="shared" si="40"/>
        <v>Monaco</v>
      </c>
      <c r="AB291" s="110" t="str">
        <f t="shared" si="34"/>
        <v>Plane</v>
      </c>
      <c r="AC291" s="110" t="str">
        <f>$X$16</f>
        <v>Plane - Long-haul - Business class</v>
      </c>
      <c r="AD291" s="110" t="str">
        <f t="shared" si="36"/>
        <v>MonacoPlane - Long-haul - Business class</v>
      </c>
      <c r="AE291" s="110">
        <v>2024</v>
      </c>
      <c r="AF291" s="110">
        <v>0.65165000000000006</v>
      </c>
      <c r="AG291" s="110" t="s">
        <v>325</v>
      </c>
      <c r="AH291" s="110" t="s">
        <v>237</v>
      </c>
      <c r="AI291" s="110" t="s">
        <v>329</v>
      </c>
    </row>
    <row r="292" spans="27:35">
      <c r="AA292" s="110" t="str">
        <f t="shared" si="40"/>
        <v>Monaco</v>
      </c>
      <c r="AB292" s="110" t="str">
        <f t="shared" si="34"/>
        <v>Plane</v>
      </c>
      <c r="AC292" s="110" t="str">
        <f>$X$17</f>
        <v>Plane - Long-haul - First class</v>
      </c>
      <c r="AD292" s="110" t="str">
        <f t="shared" si="36"/>
        <v>MonacoPlane - Long-haul - First class</v>
      </c>
      <c r="AE292" s="110">
        <v>2024</v>
      </c>
      <c r="AF292" s="110">
        <v>0.89884302953020123</v>
      </c>
      <c r="AG292" s="110" t="s">
        <v>325</v>
      </c>
      <c r="AH292" s="110" t="s">
        <v>237</v>
      </c>
      <c r="AI292" s="110" t="s">
        <v>329</v>
      </c>
    </row>
    <row r="293" spans="27:35">
      <c r="AA293" s="110" t="str">
        <f t="shared" ref="AA293:AA298" si="41">$A$30</f>
        <v>Montenegro</v>
      </c>
      <c r="AB293" s="110" t="str">
        <f t="shared" si="34"/>
        <v>Plane</v>
      </c>
      <c r="AC293" s="110" t="str">
        <f>$X$12</f>
        <v>Plane - Short-haul - Economy</v>
      </c>
      <c r="AD293" s="110" t="str">
        <f t="shared" si="36"/>
        <v>MontenegroPlane - Short-haul - Economy</v>
      </c>
      <c r="AE293" s="110">
        <v>2024</v>
      </c>
      <c r="AF293" s="110">
        <v>0.20535935436241612</v>
      </c>
      <c r="AG293" s="110" t="s">
        <v>325</v>
      </c>
      <c r="AH293" s="110" t="s">
        <v>237</v>
      </c>
      <c r="AI293" s="110" t="s">
        <v>329</v>
      </c>
    </row>
    <row r="294" spans="27:35">
      <c r="AA294" s="110" t="str">
        <f t="shared" si="41"/>
        <v>Montenegro</v>
      </c>
      <c r="AB294" s="110" t="str">
        <f t="shared" si="34"/>
        <v>Plane</v>
      </c>
      <c r="AC294" s="110" t="str">
        <f>$X$13</f>
        <v>Plane - Short-haul - Business class</v>
      </c>
      <c r="AD294" s="110" t="str">
        <f t="shared" si="36"/>
        <v>MontenegroPlane - Short-haul - Business class</v>
      </c>
      <c r="AE294" s="110">
        <v>2024</v>
      </c>
      <c r="AF294" s="110">
        <v>0.30803287785234901</v>
      </c>
      <c r="AG294" s="110" t="s">
        <v>325</v>
      </c>
      <c r="AH294" s="110" t="s">
        <v>237</v>
      </c>
      <c r="AI294" s="110" t="s">
        <v>329</v>
      </c>
    </row>
    <row r="295" spans="27:35">
      <c r="AA295" s="110" t="str">
        <f t="shared" si="41"/>
        <v>Montenegro</v>
      </c>
      <c r="AB295" s="110" t="str">
        <f t="shared" si="34"/>
        <v>Plane</v>
      </c>
      <c r="AC295" s="110" t="str">
        <f>$X$14</f>
        <v>Plane - Long-haul - Economy</v>
      </c>
      <c r="AD295" s="110" t="str">
        <f t="shared" si="36"/>
        <v>MontenegroPlane - Long-haul - Economy</v>
      </c>
      <c r="AE295" s="110">
        <v>2024</v>
      </c>
      <c r="AF295" s="110">
        <v>0.22471828053691276</v>
      </c>
      <c r="AG295" s="110" t="s">
        <v>325</v>
      </c>
      <c r="AH295" s="110" t="s">
        <v>237</v>
      </c>
      <c r="AI295" s="110" t="s">
        <v>329</v>
      </c>
    </row>
    <row r="296" spans="27:35">
      <c r="AA296" s="110" t="str">
        <f t="shared" si="41"/>
        <v>Montenegro</v>
      </c>
      <c r="AB296" s="110" t="str">
        <f t="shared" si="34"/>
        <v>Plane</v>
      </c>
      <c r="AC296" s="110" t="str">
        <f>$X$15</f>
        <v>Plane - Long-haul - Premium economy</v>
      </c>
      <c r="AD296" s="110" t="str">
        <f t="shared" si="36"/>
        <v>MontenegroPlane - Long-haul - Premium economy</v>
      </c>
      <c r="AE296" s="110">
        <v>2024</v>
      </c>
      <c r="AF296" s="110">
        <v>0.35952519328859062</v>
      </c>
      <c r="AG296" s="110" t="s">
        <v>325</v>
      </c>
      <c r="AH296" s="110" t="s">
        <v>237</v>
      </c>
      <c r="AI296" s="110" t="s">
        <v>329</v>
      </c>
    </row>
    <row r="297" spans="27:35">
      <c r="AA297" s="110" t="str">
        <f t="shared" si="41"/>
        <v>Montenegro</v>
      </c>
      <c r="AB297" s="110" t="str">
        <f t="shared" si="34"/>
        <v>Plane</v>
      </c>
      <c r="AC297" s="110" t="str">
        <f>$X$16</f>
        <v>Plane - Long-haul - Business class</v>
      </c>
      <c r="AD297" s="110" t="str">
        <f t="shared" si="36"/>
        <v>MontenegroPlane - Long-haul - Business class</v>
      </c>
      <c r="AE297" s="110">
        <v>2024</v>
      </c>
      <c r="AF297" s="110">
        <v>0.65165000000000006</v>
      </c>
      <c r="AG297" s="110" t="s">
        <v>325</v>
      </c>
      <c r="AH297" s="110" t="s">
        <v>237</v>
      </c>
      <c r="AI297" s="110" t="s">
        <v>329</v>
      </c>
    </row>
    <row r="298" spans="27:35">
      <c r="AA298" s="110" t="str">
        <f t="shared" si="41"/>
        <v>Montenegro</v>
      </c>
      <c r="AB298" s="110" t="str">
        <f t="shared" si="34"/>
        <v>Plane</v>
      </c>
      <c r="AC298" s="110" t="str">
        <f>$X$17</f>
        <v>Plane - Long-haul - First class</v>
      </c>
      <c r="AD298" s="110" t="str">
        <f t="shared" si="36"/>
        <v>MontenegroPlane - Long-haul - First class</v>
      </c>
      <c r="AE298" s="110">
        <v>2024</v>
      </c>
      <c r="AF298" s="110">
        <v>0.89884302953020123</v>
      </c>
      <c r="AG298" s="110" t="s">
        <v>325</v>
      </c>
      <c r="AH298" s="110" t="s">
        <v>237</v>
      </c>
      <c r="AI298" s="110" t="s">
        <v>329</v>
      </c>
    </row>
    <row r="299" spans="27:35">
      <c r="AA299" s="110" t="str">
        <f t="shared" ref="AA299:AA304" si="42">$A$31</f>
        <v>Netherlands</v>
      </c>
      <c r="AB299" s="110" t="str">
        <f t="shared" si="34"/>
        <v>Plane</v>
      </c>
      <c r="AC299" s="110" t="str">
        <f>$X$12</f>
        <v>Plane - Short-haul - Economy</v>
      </c>
      <c r="AD299" s="110" t="str">
        <f t="shared" si="36"/>
        <v>NetherlandsPlane - Short-haul - Economy</v>
      </c>
      <c r="AE299" s="110">
        <v>2024</v>
      </c>
      <c r="AF299" s="110">
        <v>0.20535935436241612</v>
      </c>
      <c r="AG299" s="110" t="s">
        <v>325</v>
      </c>
      <c r="AH299" s="110" t="s">
        <v>237</v>
      </c>
      <c r="AI299" s="110" t="s">
        <v>329</v>
      </c>
    </row>
    <row r="300" spans="27:35">
      <c r="AA300" s="110" t="str">
        <f t="shared" si="42"/>
        <v>Netherlands</v>
      </c>
      <c r="AB300" s="110" t="str">
        <f t="shared" si="34"/>
        <v>Plane</v>
      </c>
      <c r="AC300" s="110" t="str">
        <f>$X$13</f>
        <v>Plane - Short-haul - Business class</v>
      </c>
      <c r="AD300" s="110" t="str">
        <f t="shared" si="36"/>
        <v>NetherlandsPlane - Short-haul - Business class</v>
      </c>
      <c r="AE300" s="110">
        <v>2024</v>
      </c>
      <c r="AF300" s="110">
        <v>0.30803287785234901</v>
      </c>
      <c r="AG300" s="110" t="s">
        <v>325</v>
      </c>
      <c r="AH300" s="110" t="s">
        <v>237</v>
      </c>
      <c r="AI300" s="110" t="s">
        <v>329</v>
      </c>
    </row>
    <row r="301" spans="27:35">
      <c r="AA301" s="110" t="str">
        <f t="shared" si="42"/>
        <v>Netherlands</v>
      </c>
      <c r="AB301" s="110" t="str">
        <f t="shared" si="34"/>
        <v>Plane</v>
      </c>
      <c r="AC301" s="110" t="str">
        <f>$X$14</f>
        <v>Plane - Long-haul - Economy</v>
      </c>
      <c r="AD301" s="110" t="str">
        <f t="shared" si="36"/>
        <v>NetherlandsPlane - Long-haul - Economy</v>
      </c>
      <c r="AE301" s="110">
        <v>2024</v>
      </c>
      <c r="AF301" s="110">
        <v>0.22471828053691276</v>
      </c>
      <c r="AG301" s="110" t="s">
        <v>325</v>
      </c>
      <c r="AH301" s="110" t="s">
        <v>237</v>
      </c>
      <c r="AI301" s="110" t="s">
        <v>329</v>
      </c>
    </row>
    <row r="302" spans="27:35">
      <c r="AA302" s="110" t="str">
        <f t="shared" si="42"/>
        <v>Netherlands</v>
      </c>
      <c r="AB302" s="110" t="str">
        <f t="shared" si="34"/>
        <v>Plane</v>
      </c>
      <c r="AC302" s="110" t="str">
        <f>$X$15</f>
        <v>Plane - Long-haul - Premium economy</v>
      </c>
      <c r="AD302" s="110" t="str">
        <f t="shared" si="36"/>
        <v>NetherlandsPlane - Long-haul - Premium economy</v>
      </c>
      <c r="AE302" s="110">
        <v>2024</v>
      </c>
      <c r="AF302" s="110">
        <v>0.35952519328859062</v>
      </c>
      <c r="AG302" s="110" t="s">
        <v>325</v>
      </c>
      <c r="AH302" s="110" t="s">
        <v>237</v>
      </c>
      <c r="AI302" s="110" t="s">
        <v>329</v>
      </c>
    </row>
    <row r="303" spans="27:35">
      <c r="AA303" s="110" t="str">
        <f t="shared" si="42"/>
        <v>Netherlands</v>
      </c>
      <c r="AB303" s="110" t="str">
        <f t="shared" si="34"/>
        <v>Plane</v>
      </c>
      <c r="AC303" s="110" t="str">
        <f>$X$16</f>
        <v>Plane - Long-haul - Business class</v>
      </c>
      <c r="AD303" s="110" t="str">
        <f t="shared" si="36"/>
        <v>NetherlandsPlane - Long-haul - Business class</v>
      </c>
      <c r="AE303" s="110">
        <v>2024</v>
      </c>
      <c r="AF303" s="110">
        <v>0.65165000000000006</v>
      </c>
      <c r="AG303" s="110" t="s">
        <v>325</v>
      </c>
      <c r="AH303" s="110" t="s">
        <v>237</v>
      </c>
      <c r="AI303" s="110" t="s">
        <v>329</v>
      </c>
    </row>
    <row r="304" spans="27:35">
      <c r="AA304" s="110" t="str">
        <f t="shared" si="42"/>
        <v>Netherlands</v>
      </c>
      <c r="AB304" s="110" t="str">
        <f t="shared" si="34"/>
        <v>Plane</v>
      </c>
      <c r="AC304" s="110" t="str">
        <f>$X$17</f>
        <v>Plane - Long-haul - First class</v>
      </c>
      <c r="AD304" s="110" t="str">
        <f t="shared" si="36"/>
        <v>NetherlandsPlane - Long-haul - First class</v>
      </c>
      <c r="AE304" s="110">
        <v>2024</v>
      </c>
      <c r="AF304" s="110">
        <v>0.89884302953020123</v>
      </c>
      <c r="AG304" s="110" t="s">
        <v>325</v>
      </c>
      <c r="AH304" s="110" t="s">
        <v>237</v>
      </c>
      <c r="AI304" s="110" t="s">
        <v>329</v>
      </c>
    </row>
    <row r="305" spans="27:35">
      <c r="AA305" s="110" t="str">
        <f t="shared" ref="AA305:AA310" si="43">$A$32</f>
        <v>North Macedonia</v>
      </c>
      <c r="AB305" s="110" t="str">
        <f t="shared" si="34"/>
        <v>Plane</v>
      </c>
      <c r="AC305" s="110" t="str">
        <f>$X$12</f>
        <v>Plane - Short-haul - Economy</v>
      </c>
      <c r="AD305" s="110" t="str">
        <f t="shared" si="36"/>
        <v>North MacedoniaPlane - Short-haul - Economy</v>
      </c>
      <c r="AE305" s="110">
        <v>2024</v>
      </c>
      <c r="AF305" s="110">
        <v>0.20535935436241612</v>
      </c>
      <c r="AG305" s="110" t="s">
        <v>325</v>
      </c>
      <c r="AH305" s="110" t="s">
        <v>237</v>
      </c>
      <c r="AI305" s="110" t="s">
        <v>329</v>
      </c>
    </row>
    <row r="306" spans="27:35">
      <c r="AA306" s="110" t="str">
        <f t="shared" si="43"/>
        <v>North Macedonia</v>
      </c>
      <c r="AB306" s="110" t="str">
        <f t="shared" si="34"/>
        <v>Plane</v>
      </c>
      <c r="AC306" s="110" t="str">
        <f>$X$13</f>
        <v>Plane - Short-haul - Business class</v>
      </c>
      <c r="AD306" s="110" t="str">
        <f t="shared" si="36"/>
        <v>North MacedoniaPlane - Short-haul - Business class</v>
      </c>
      <c r="AE306" s="110">
        <v>2024</v>
      </c>
      <c r="AF306" s="110">
        <v>0.30803287785234901</v>
      </c>
      <c r="AG306" s="110" t="s">
        <v>325</v>
      </c>
      <c r="AH306" s="110" t="s">
        <v>237</v>
      </c>
      <c r="AI306" s="110" t="s">
        <v>329</v>
      </c>
    </row>
    <row r="307" spans="27:35">
      <c r="AA307" s="110" t="str">
        <f t="shared" si="43"/>
        <v>North Macedonia</v>
      </c>
      <c r="AB307" s="110" t="str">
        <f t="shared" si="34"/>
        <v>Plane</v>
      </c>
      <c r="AC307" s="110" t="str">
        <f>$X$14</f>
        <v>Plane - Long-haul - Economy</v>
      </c>
      <c r="AD307" s="110" t="str">
        <f t="shared" si="36"/>
        <v>North MacedoniaPlane - Long-haul - Economy</v>
      </c>
      <c r="AE307" s="110">
        <v>2024</v>
      </c>
      <c r="AF307" s="110">
        <v>0.22471828053691276</v>
      </c>
      <c r="AG307" s="110" t="s">
        <v>325</v>
      </c>
      <c r="AH307" s="110" t="s">
        <v>237</v>
      </c>
      <c r="AI307" s="110" t="s">
        <v>329</v>
      </c>
    </row>
    <row r="308" spans="27:35">
      <c r="AA308" s="110" t="str">
        <f t="shared" si="43"/>
        <v>North Macedonia</v>
      </c>
      <c r="AB308" s="110" t="str">
        <f t="shared" si="34"/>
        <v>Plane</v>
      </c>
      <c r="AC308" s="110" t="str">
        <f>$X$15</f>
        <v>Plane - Long-haul - Premium economy</v>
      </c>
      <c r="AD308" s="110" t="str">
        <f t="shared" si="36"/>
        <v>North MacedoniaPlane - Long-haul - Premium economy</v>
      </c>
      <c r="AE308" s="110">
        <v>2024</v>
      </c>
      <c r="AF308" s="110">
        <v>0.35952519328859062</v>
      </c>
      <c r="AG308" s="110" t="s">
        <v>325</v>
      </c>
      <c r="AH308" s="110" t="s">
        <v>237</v>
      </c>
      <c r="AI308" s="110" t="s">
        <v>329</v>
      </c>
    </row>
    <row r="309" spans="27:35">
      <c r="AA309" s="110" t="str">
        <f t="shared" si="43"/>
        <v>North Macedonia</v>
      </c>
      <c r="AB309" s="110" t="str">
        <f t="shared" si="34"/>
        <v>Plane</v>
      </c>
      <c r="AC309" s="110" t="str">
        <f>$X$16</f>
        <v>Plane - Long-haul - Business class</v>
      </c>
      <c r="AD309" s="110" t="str">
        <f t="shared" si="36"/>
        <v>North MacedoniaPlane - Long-haul - Business class</v>
      </c>
      <c r="AE309" s="110">
        <v>2024</v>
      </c>
      <c r="AF309" s="110">
        <v>0.65165000000000006</v>
      </c>
      <c r="AG309" s="110" t="s">
        <v>325</v>
      </c>
      <c r="AH309" s="110" t="s">
        <v>237</v>
      </c>
      <c r="AI309" s="110" t="s">
        <v>329</v>
      </c>
    </row>
    <row r="310" spans="27:35">
      <c r="AA310" s="110" t="str">
        <f t="shared" si="43"/>
        <v>North Macedonia</v>
      </c>
      <c r="AB310" s="110" t="str">
        <f t="shared" si="34"/>
        <v>Plane</v>
      </c>
      <c r="AC310" s="110" t="str">
        <f>$X$17</f>
        <v>Plane - Long-haul - First class</v>
      </c>
      <c r="AD310" s="110" t="str">
        <f t="shared" si="36"/>
        <v>North MacedoniaPlane - Long-haul - First class</v>
      </c>
      <c r="AE310" s="110">
        <v>2024</v>
      </c>
      <c r="AF310" s="110">
        <v>0.89884302953020123</v>
      </c>
      <c r="AG310" s="110" t="s">
        <v>325</v>
      </c>
      <c r="AH310" s="110" t="s">
        <v>237</v>
      </c>
      <c r="AI310" s="110" t="s">
        <v>329</v>
      </c>
    </row>
    <row r="311" spans="27:35">
      <c r="AA311" s="110" t="str">
        <f t="shared" ref="AA311:AA316" si="44">$A$33</f>
        <v>Norway</v>
      </c>
      <c r="AB311" s="110" t="str">
        <f t="shared" si="34"/>
        <v>Plane</v>
      </c>
      <c r="AC311" s="110" t="str">
        <f>$X$12</f>
        <v>Plane - Short-haul - Economy</v>
      </c>
      <c r="AD311" s="110" t="str">
        <f t="shared" si="36"/>
        <v>NorwayPlane - Short-haul - Economy</v>
      </c>
      <c r="AE311" s="110">
        <v>2024</v>
      </c>
      <c r="AF311" s="110">
        <v>0.20535935436241612</v>
      </c>
      <c r="AG311" s="110" t="s">
        <v>325</v>
      </c>
      <c r="AH311" s="110" t="s">
        <v>237</v>
      </c>
      <c r="AI311" s="110" t="s">
        <v>329</v>
      </c>
    </row>
    <row r="312" spans="27:35">
      <c r="AA312" s="110" t="str">
        <f t="shared" si="44"/>
        <v>Norway</v>
      </c>
      <c r="AB312" s="110" t="str">
        <f t="shared" si="34"/>
        <v>Plane</v>
      </c>
      <c r="AC312" s="110" t="str">
        <f>$X$13</f>
        <v>Plane - Short-haul - Business class</v>
      </c>
      <c r="AD312" s="110" t="str">
        <f t="shared" si="36"/>
        <v>NorwayPlane - Short-haul - Business class</v>
      </c>
      <c r="AE312" s="110">
        <v>2024</v>
      </c>
      <c r="AF312" s="110">
        <v>0.30803287785234901</v>
      </c>
      <c r="AG312" s="110" t="s">
        <v>325</v>
      </c>
      <c r="AH312" s="110" t="s">
        <v>237</v>
      </c>
      <c r="AI312" s="110" t="s">
        <v>329</v>
      </c>
    </row>
    <row r="313" spans="27:35">
      <c r="AA313" s="110" t="str">
        <f t="shared" si="44"/>
        <v>Norway</v>
      </c>
      <c r="AB313" s="110" t="str">
        <f t="shared" si="34"/>
        <v>Plane</v>
      </c>
      <c r="AC313" s="110" t="str">
        <f>$X$14</f>
        <v>Plane - Long-haul - Economy</v>
      </c>
      <c r="AD313" s="110" t="str">
        <f t="shared" si="36"/>
        <v>NorwayPlane - Long-haul - Economy</v>
      </c>
      <c r="AE313" s="110">
        <v>2024</v>
      </c>
      <c r="AF313" s="110">
        <v>0.22471828053691276</v>
      </c>
      <c r="AG313" s="110" t="s">
        <v>325</v>
      </c>
      <c r="AH313" s="110" t="s">
        <v>237</v>
      </c>
      <c r="AI313" s="110" t="s">
        <v>329</v>
      </c>
    </row>
    <row r="314" spans="27:35">
      <c r="AA314" s="110" t="str">
        <f t="shared" si="44"/>
        <v>Norway</v>
      </c>
      <c r="AB314" s="110" t="str">
        <f t="shared" si="34"/>
        <v>Plane</v>
      </c>
      <c r="AC314" s="110" t="str">
        <f>$X$15</f>
        <v>Plane - Long-haul - Premium economy</v>
      </c>
      <c r="AD314" s="110" t="str">
        <f t="shared" si="36"/>
        <v>NorwayPlane - Long-haul - Premium economy</v>
      </c>
      <c r="AE314" s="110">
        <v>2024</v>
      </c>
      <c r="AF314" s="110">
        <v>0.35952519328859062</v>
      </c>
      <c r="AG314" s="110" t="s">
        <v>325</v>
      </c>
      <c r="AH314" s="110" t="s">
        <v>237</v>
      </c>
      <c r="AI314" s="110" t="s">
        <v>329</v>
      </c>
    </row>
    <row r="315" spans="27:35">
      <c r="AA315" s="110" t="str">
        <f t="shared" si="44"/>
        <v>Norway</v>
      </c>
      <c r="AB315" s="110" t="str">
        <f t="shared" si="34"/>
        <v>Plane</v>
      </c>
      <c r="AC315" s="110" t="str">
        <f>$X$16</f>
        <v>Plane - Long-haul - Business class</v>
      </c>
      <c r="AD315" s="110" t="str">
        <f t="shared" si="36"/>
        <v>NorwayPlane - Long-haul - Business class</v>
      </c>
      <c r="AE315" s="110">
        <v>2024</v>
      </c>
      <c r="AF315" s="110">
        <v>0.65165000000000006</v>
      </c>
      <c r="AG315" s="110" t="s">
        <v>325</v>
      </c>
      <c r="AH315" s="110" t="s">
        <v>237</v>
      </c>
      <c r="AI315" s="110" t="s">
        <v>329</v>
      </c>
    </row>
    <row r="316" spans="27:35">
      <c r="AA316" s="110" t="str">
        <f t="shared" si="44"/>
        <v>Norway</v>
      </c>
      <c r="AB316" s="110" t="str">
        <f t="shared" si="34"/>
        <v>Plane</v>
      </c>
      <c r="AC316" s="110" t="str">
        <f>$X$17</f>
        <v>Plane - Long-haul - First class</v>
      </c>
      <c r="AD316" s="110" t="str">
        <f t="shared" si="36"/>
        <v>NorwayPlane - Long-haul - First class</v>
      </c>
      <c r="AE316" s="110">
        <v>2024</v>
      </c>
      <c r="AF316" s="110">
        <v>0.89884302953020123</v>
      </c>
      <c r="AG316" s="110" t="s">
        <v>325</v>
      </c>
      <c r="AH316" s="110" t="s">
        <v>237</v>
      </c>
      <c r="AI316" s="110" t="s">
        <v>329</v>
      </c>
    </row>
    <row r="317" spans="27:35">
      <c r="AA317" s="110" t="str">
        <f t="shared" ref="AA317:AA322" si="45">$A$34</f>
        <v>Poland</v>
      </c>
      <c r="AB317" s="110" t="str">
        <f t="shared" si="34"/>
        <v>Plane</v>
      </c>
      <c r="AC317" s="110" t="str">
        <f>$X$12</f>
        <v>Plane - Short-haul - Economy</v>
      </c>
      <c r="AD317" s="110" t="str">
        <f t="shared" si="36"/>
        <v>PolandPlane - Short-haul - Economy</v>
      </c>
      <c r="AE317" s="110">
        <v>2024</v>
      </c>
      <c r="AF317" s="110">
        <v>0.20535935436241612</v>
      </c>
      <c r="AG317" s="110" t="s">
        <v>325</v>
      </c>
      <c r="AH317" s="110" t="s">
        <v>237</v>
      </c>
      <c r="AI317" s="110" t="s">
        <v>329</v>
      </c>
    </row>
    <row r="318" spans="27:35">
      <c r="AA318" s="110" t="str">
        <f t="shared" si="45"/>
        <v>Poland</v>
      </c>
      <c r="AB318" s="110" t="str">
        <f t="shared" si="34"/>
        <v>Plane</v>
      </c>
      <c r="AC318" s="110" t="str">
        <f>$X$13</f>
        <v>Plane - Short-haul - Business class</v>
      </c>
      <c r="AD318" s="110" t="str">
        <f t="shared" si="36"/>
        <v>PolandPlane - Short-haul - Business class</v>
      </c>
      <c r="AE318" s="110">
        <v>2024</v>
      </c>
      <c r="AF318" s="110">
        <v>0.30803287785234901</v>
      </c>
      <c r="AG318" s="110" t="s">
        <v>325</v>
      </c>
      <c r="AH318" s="110" t="s">
        <v>237</v>
      </c>
      <c r="AI318" s="110" t="s">
        <v>329</v>
      </c>
    </row>
    <row r="319" spans="27:35">
      <c r="AA319" s="110" t="str">
        <f t="shared" si="45"/>
        <v>Poland</v>
      </c>
      <c r="AB319" s="110" t="str">
        <f t="shared" si="34"/>
        <v>Plane</v>
      </c>
      <c r="AC319" s="110" t="str">
        <f>$X$14</f>
        <v>Plane - Long-haul - Economy</v>
      </c>
      <c r="AD319" s="110" t="str">
        <f t="shared" si="36"/>
        <v>PolandPlane - Long-haul - Economy</v>
      </c>
      <c r="AE319" s="110">
        <v>2024</v>
      </c>
      <c r="AF319" s="110">
        <v>0.22471828053691276</v>
      </c>
      <c r="AG319" s="110" t="s">
        <v>325</v>
      </c>
      <c r="AH319" s="110" t="s">
        <v>237</v>
      </c>
      <c r="AI319" s="110" t="s">
        <v>329</v>
      </c>
    </row>
    <row r="320" spans="27:35">
      <c r="AA320" s="110" t="str">
        <f t="shared" si="45"/>
        <v>Poland</v>
      </c>
      <c r="AB320" s="110" t="str">
        <f t="shared" si="34"/>
        <v>Plane</v>
      </c>
      <c r="AC320" s="110" t="str">
        <f>$X$15</f>
        <v>Plane - Long-haul - Premium economy</v>
      </c>
      <c r="AD320" s="110" t="str">
        <f t="shared" si="36"/>
        <v>PolandPlane - Long-haul - Premium economy</v>
      </c>
      <c r="AE320" s="110">
        <v>2024</v>
      </c>
      <c r="AF320" s="110">
        <v>0.35952519328859062</v>
      </c>
      <c r="AG320" s="110" t="s">
        <v>325</v>
      </c>
      <c r="AH320" s="110" t="s">
        <v>237</v>
      </c>
      <c r="AI320" s="110" t="s">
        <v>329</v>
      </c>
    </row>
    <row r="321" spans="27:35">
      <c r="AA321" s="110" t="str">
        <f t="shared" si="45"/>
        <v>Poland</v>
      </c>
      <c r="AB321" s="110" t="str">
        <f t="shared" si="34"/>
        <v>Plane</v>
      </c>
      <c r="AC321" s="110" t="str">
        <f>$X$16</f>
        <v>Plane - Long-haul - Business class</v>
      </c>
      <c r="AD321" s="110" t="str">
        <f t="shared" si="36"/>
        <v>PolandPlane - Long-haul - Business class</v>
      </c>
      <c r="AE321" s="110">
        <v>2024</v>
      </c>
      <c r="AF321" s="110">
        <v>0.65165000000000006</v>
      </c>
      <c r="AG321" s="110" t="s">
        <v>325</v>
      </c>
      <c r="AH321" s="110" t="s">
        <v>237</v>
      </c>
      <c r="AI321" s="110" t="s">
        <v>329</v>
      </c>
    </row>
    <row r="322" spans="27:35">
      <c r="AA322" s="110" t="str">
        <f t="shared" si="45"/>
        <v>Poland</v>
      </c>
      <c r="AB322" s="110" t="str">
        <f t="shared" si="34"/>
        <v>Plane</v>
      </c>
      <c r="AC322" s="110" t="str">
        <f>$X$17</f>
        <v>Plane - Long-haul - First class</v>
      </c>
      <c r="AD322" s="110" t="str">
        <f t="shared" si="36"/>
        <v>PolandPlane - Long-haul - First class</v>
      </c>
      <c r="AE322" s="110">
        <v>2024</v>
      </c>
      <c r="AF322" s="110">
        <v>0.89884302953020123</v>
      </c>
      <c r="AG322" s="110" t="s">
        <v>325</v>
      </c>
      <c r="AH322" s="110" t="s">
        <v>237</v>
      </c>
      <c r="AI322" s="110" t="s">
        <v>329</v>
      </c>
    </row>
    <row r="323" spans="27:35">
      <c r="AA323" s="110" t="str">
        <f t="shared" ref="AA323:AA328" si="46">$A$35</f>
        <v>Portugal</v>
      </c>
      <c r="AB323" s="110" t="str">
        <f t="shared" si="34"/>
        <v>Plane</v>
      </c>
      <c r="AC323" s="110" t="str">
        <f>$X$12</f>
        <v>Plane - Short-haul - Economy</v>
      </c>
      <c r="AD323" s="110" t="str">
        <f t="shared" si="36"/>
        <v>PortugalPlane - Short-haul - Economy</v>
      </c>
      <c r="AE323" s="110">
        <v>2024</v>
      </c>
      <c r="AF323" s="110">
        <v>0.20535935436241612</v>
      </c>
      <c r="AG323" s="110" t="s">
        <v>325</v>
      </c>
      <c r="AH323" s="110" t="s">
        <v>237</v>
      </c>
      <c r="AI323" s="110" t="s">
        <v>329</v>
      </c>
    </row>
    <row r="324" spans="27:35">
      <c r="AA324" s="110" t="str">
        <f t="shared" si="46"/>
        <v>Portugal</v>
      </c>
      <c r="AB324" s="110" t="str">
        <f t="shared" ref="AB324:AB387" si="47">$S$6</f>
        <v>Plane</v>
      </c>
      <c r="AC324" s="110" t="str">
        <f>$X$13</f>
        <v>Plane - Short-haul - Business class</v>
      </c>
      <c r="AD324" s="110" t="str">
        <f t="shared" si="36"/>
        <v>PortugalPlane - Short-haul - Business class</v>
      </c>
      <c r="AE324" s="110">
        <v>2024</v>
      </c>
      <c r="AF324" s="110">
        <v>0.30803287785234901</v>
      </c>
      <c r="AG324" s="110" t="s">
        <v>325</v>
      </c>
      <c r="AH324" s="110" t="s">
        <v>237</v>
      </c>
      <c r="AI324" s="110" t="s">
        <v>329</v>
      </c>
    </row>
    <row r="325" spans="27:35">
      <c r="AA325" s="110" t="str">
        <f t="shared" si="46"/>
        <v>Portugal</v>
      </c>
      <c r="AB325" s="110" t="str">
        <f t="shared" si="47"/>
        <v>Plane</v>
      </c>
      <c r="AC325" s="110" t="str">
        <f>$X$14</f>
        <v>Plane - Long-haul - Economy</v>
      </c>
      <c r="AD325" s="110" t="str">
        <f t="shared" si="36"/>
        <v>PortugalPlane - Long-haul - Economy</v>
      </c>
      <c r="AE325" s="110">
        <v>2024</v>
      </c>
      <c r="AF325" s="110">
        <v>0.22471828053691276</v>
      </c>
      <c r="AG325" s="110" t="s">
        <v>325</v>
      </c>
      <c r="AH325" s="110" t="s">
        <v>237</v>
      </c>
      <c r="AI325" s="110" t="s">
        <v>329</v>
      </c>
    </row>
    <row r="326" spans="27:35">
      <c r="AA326" s="110" t="str">
        <f t="shared" si="46"/>
        <v>Portugal</v>
      </c>
      <c r="AB326" s="110" t="str">
        <f t="shared" si="47"/>
        <v>Plane</v>
      </c>
      <c r="AC326" s="110" t="str">
        <f>$X$15</f>
        <v>Plane - Long-haul - Premium economy</v>
      </c>
      <c r="AD326" s="110" t="str">
        <f t="shared" si="36"/>
        <v>PortugalPlane - Long-haul - Premium economy</v>
      </c>
      <c r="AE326" s="110">
        <v>2024</v>
      </c>
      <c r="AF326" s="110">
        <v>0.35952519328859062</v>
      </c>
      <c r="AG326" s="110" t="s">
        <v>325</v>
      </c>
      <c r="AH326" s="110" t="s">
        <v>237</v>
      </c>
      <c r="AI326" s="110" t="s">
        <v>329</v>
      </c>
    </row>
    <row r="327" spans="27:35">
      <c r="AA327" s="110" t="str">
        <f t="shared" si="46"/>
        <v>Portugal</v>
      </c>
      <c r="AB327" s="110" t="str">
        <f t="shared" si="47"/>
        <v>Plane</v>
      </c>
      <c r="AC327" s="110" t="str">
        <f>$X$16</f>
        <v>Plane - Long-haul - Business class</v>
      </c>
      <c r="AD327" s="110" t="str">
        <f t="shared" si="36"/>
        <v>PortugalPlane - Long-haul - Business class</v>
      </c>
      <c r="AE327" s="110">
        <v>2024</v>
      </c>
      <c r="AF327" s="110">
        <v>0.65165000000000006</v>
      </c>
      <c r="AG327" s="110" t="s">
        <v>325</v>
      </c>
      <c r="AH327" s="110" t="s">
        <v>237</v>
      </c>
      <c r="AI327" s="110" t="s">
        <v>329</v>
      </c>
    </row>
    <row r="328" spans="27:35">
      <c r="AA328" s="110" t="str">
        <f t="shared" si="46"/>
        <v>Portugal</v>
      </c>
      <c r="AB328" s="110" t="str">
        <f t="shared" si="47"/>
        <v>Plane</v>
      </c>
      <c r="AC328" s="110" t="str">
        <f>$X$17</f>
        <v>Plane - Long-haul - First class</v>
      </c>
      <c r="AD328" s="110" t="str">
        <f t="shared" si="36"/>
        <v>PortugalPlane - Long-haul - First class</v>
      </c>
      <c r="AE328" s="110">
        <v>2024</v>
      </c>
      <c r="AF328" s="110">
        <v>0.89884302953020123</v>
      </c>
      <c r="AG328" s="110" t="s">
        <v>325</v>
      </c>
      <c r="AH328" s="110" t="s">
        <v>237</v>
      </c>
      <c r="AI328" s="110" t="s">
        <v>329</v>
      </c>
    </row>
    <row r="329" spans="27:35">
      <c r="AA329" s="110" t="str">
        <f t="shared" ref="AA329:AA334" si="48">$A$36</f>
        <v>Romania</v>
      </c>
      <c r="AB329" s="110" t="str">
        <f t="shared" si="47"/>
        <v>Plane</v>
      </c>
      <c r="AC329" s="110" t="str">
        <f>$X$12</f>
        <v>Plane - Short-haul - Economy</v>
      </c>
      <c r="AD329" s="110" t="str">
        <f t="shared" si="36"/>
        <v>RomaniaPlane - Short-haul - Economy</v>
      </c>
      <c r="AE329" s="110">
        <v>2024</v>
      </c>
      <c r="AF329" s="110">
        <v>0.20535935436241612</v>
      </c>
      <c r="AG329" s="110" t="s">
        <v>325</v>
      </c>
      <c r="AH329" s="110" t="s">
        <v>237</v>
      </c>
      <c r="AI329" s="110" t="s">
        <v>329</v>
      </c>
    </row>
    <row r="330" spans="27:35">
      <c r="AA330" s="110" t="str">
        <f t="shared" si="48"/>
        <v>Romania</v>
      </c>
      <c r="AB330" s="110" t="str">
        <f t="shared" si="47"/>
        <v>Plane</v>
      </c>
      <c r="AC330" s="110" t="str">
        <f>$X$13</f>
        <v>Plane - Short-haul - Business class</v>
      </c>
      <c r="AD330" s="110" t="str">
        <f t="shared" ref="AD330:AD390" si="49">AA330&amp;AC330</f>
        <v>RomaniaPlane - Short-haul - Business class</v>
      </c>
      <c r="AE330" s="110">
        <v>2024</v>
      </c>
      <c r="AF330" s="110">
        <v>0.30803287785234901</v>
      </c>
      <c r="AG330" s="110" t="s">
        <v>325</v>
      </c>
      <c r="AH330" s="110" t="s">
        <v>237</v>
      </c>
      <c r="AI330" s="110" t="s">
        <v>329</v>
      </c>
    </row>
    <row r="331" spans="27:35">
      <c r="AA331" s="110" t="str">
        <f t="shared" si="48"/>
        <v>Romania</v>
      </c>
      <c r="AB331" s="110" t="str">
        <f t="shared" si="47"/>
        <v>Plane</v>
      </c>
      <c r="AC331" s="110" t="str">
        <f>$X$14</f>
        <v>Plane - Long-haul - Economy</v>
      </c>
      <c r="AD331" s="110" t="str">
        <f t="shared" si="49"/>
        <v>RomaniaPlane - Long-haul - Economy</v>
      </c>
      <c r="AE331" s="110">
        <v>2024</v>
      </c>
      <c r="AF331" s="110">
        <v>0.22471828053691276</v>
      </c>
      <c r="AG331" s="110" t="s">
        <v>325</v>
      </c>
      <c r="AH331" s="110" t="s">
        <v>237</v>
      </c>
      <c r="AI331" s="110" t="s">
        <v>329</v>
      </c>
    </row>
    <row r="332" spans="27:35">
      <c r="AA332" s="110" t="str">
        <f t="shared" si="48"/>
        <v>Romania</v>
      </c>
      <c r="AB332" s="110" t="str">
        <f t="shared" si="47"/>
        <v>Plane</v>
      </c>
      <c r="AC332" s="110" t="str">
        <f>$X$15</f>
        <v>Plane - Long-haul - Premium economy</v>
      </c>
      <c r="AD332" s="110" t="str">
        <f t="shared" si="49"/>
        <v>RomaniaPlane - Long-haul - Premium economy</v>
      </c>
      <c r="AE332" s="110">
        <v>2024</v>
      </c>
      <c r="AF332" s="110">
        <v>0.35952519328859062</v>
      </c>
      <c r="AG332" s="110" t="s">
        <v>325</v>
      </c>
      <c r="AH332" s="110" t="s">
        <v>237</v>
      </c>
      <c r="AI332" s="110" t="s">
        <v>329</v>
      </c>
    </row>
    <row r="333" spans="27:35">
      <c r="AA333" s="110" t="str">
        <f t="shared" si="48"/>
        <v>Romania</v>
      </c>
      <c r="AB333" s="110" t="str">
        <f t="shared" si="47"/>
        <v>Plane</v>
      </c>
      <c r="AC333" s="110" t="str">
        <f>$X$16</f>
        <v>Plane - Long-haul - Business class</v>
      </c>
      <c r="AD333" s="110" t="str">
        <f t="shared" si="49"/>
        <v>RomaniaPlane - Long-haul - Business class</v>
      </c>
      <c r="AE333" s="110">
        <v>2024</v>
      </c>
      <c r="AF333" s="110">
        <v>0.65165000000000006</v>
      </c>
      <c r="AG333" s="110" t="s">
        <v>325</v>
      </c>
      <c r="AH333" s="110" t="s">
        <v>237</v>
      </c>
      <c r="AI333" s="110" t="s">
        <v>329</v>
      </c>
    </row>
    <row r="334" spans="27:35">
      <c r="AA334" s="110" t="str">
        <f t="shared" si="48"/>
        <v>Romania</v>
      </c>
      <c r="AB334" s="110" t="str">
        <f t="shared" si="47"/>
        <v>Plane</v>
      </c>
      <c r="AC334" s="110" t="str">
        <f>$X$17</f>
        <v>Plane - Long-haul - First class</v>
      </c>
      <c r="AD334" s="110" t="str">
        <f t="shared" si="49"/>
        <v>RomaniaPlane - Long-haul - First class</v>
      </c>
      <c r="AE334" s="110">
        <v>2024</v>
      </c>
      <c r="AF334" s="110">
        <v>0.89884302953020123</v>
      </c>
      <c r="AG334" s="110" t="s">
        <v>325</v>
      </c>
      <c r="AH334" s="110" t="s">
        <v>237</v>
      </c>
      <c r="AI334" s="110" t="s">
        <v>329</v>
      </c>
    </row>
    <row r="335" spans="27:35">
      <c r="AA335" s="110" t="str">
        <f t="shared" ref="AA335:AA340" si="50">$A$37</f>
        <v>San Marino</v>
      </c>
      <c r="AB335" s="110" t="str">
        <f t="shared" si="47"/>
        <v>Plane</v>
      </c>
      <c r="AC335" s="110" t="str">
        <f>$X$12</f>
        <v>Plane - Short-haul - Economy</v>
      </c>
      <c r="AD335" s="110" t="str">
        <f t="shared" si="49"/>
        <v>San MarinoPlane - Short-haul - Economy</v>
      </c>
      <c r="AE335" s="110">
        <v>2024</v>
      </c>
      <c r="AF335" s="110">
        <v>0.20535935436241612</v>
      </c>
      <c r="AG335" s="110" t="s">
        <v>325</v>
      </c>
      <c r="AH335" s="110" t="s">
        <v>237</v>
      </c>
      <c r="AI335" s="110" t="s">
        <v>329</v>
      </c>
    </row>
    <row r="336" spans="27:35">
      <c r="AA336" s="110" t="str">
        <f t="shared" si="50"/>
        <v>San Marino</v>
      </c>
      <c r="AB336" s="110" t="str">
        <f t="shared" si="47"/>
        <v>Plane</v>
      </c>
      <c r="AC336" s="110" t="str">
        <f>$X$13</f>
        <v>Plane - Short-haul - Business class</v>
      </c>
      <c r="AD336" s="110" t="str">
        <f t="shared" si="49"/>
        <v>San MarinoPlane - Short-haul - Business class</v>
      </c>
      <c r="AE336" s="110">
        <v>2024</v>
      </c>
      <c r="AF336" s="110">
        <v>0.30803287785234901</v>
      </c>
      <c r="AG336" s="110" t="s">
        <v>325</v>
      </c>
      <c r="AH336" s="110" t="s">
        <v>237</v>
      </c>
      <c r="AI336" s="110" t="s">
        <v>329</v>
      </c>
    </row>
    <row r="337" spans="27:35">
      <c r="AA337" s="110" t="str">
        <f t="shared" si="50"/>
        <v>San Marino</v>
      </c>
      <c r="AB337" s="110" t="str">
        <f t="shared" si="47"/>
        <v>Plane</v>
      </c>
      <c r="AC337" s="110" t="str">
        <f>$X$14</f>
        <v>Plane - Long-haul - Economy</v>
      </c>
      <c r="AD337" s="110" t="str">
        <f t="shared" si="49"/>
        <v>San MarinoPlane - Long-haul - Economy</v>
      </c>
      <c r="AE337" s="110">
        <v>2024</v>
      </c>
      <c r="AF337" s="110">
        <v>0.22471828053691276</v>
      </c>
      <c r="AG337" s="110" t="s">
        <v>325</v>
      </c>
      <c r="AH337" s="110" t="s">
        <v>237</v>
      </c>
      <c r="AI337" s="110" t="s">
        <v>329</v>
      </c>
    </row>
    <row r="338" spans="27:35">
      <c r="AA338" s="110" t="str">
        <f t="shared" si="50"/>
        <v>San Marino</v>
      </c>
      <c r="AB338" s="110" t="str">
        <f t="shared" si="47"/>
        <v>Plane</v>
      </c>
      <c r="AC338" s="110" t="str">
        <f>$X$15</f>
        <v>Plane - Long-haul - Premium economy</v>
      </c>
      <c r="AD338" s="110" t="str">
        <f t="shared" si="49"/>
        <v>San MarinoPlane - Long-haul - Premium economy</v>
      </c>
      <c r="AE338" s="110">
        <v>2024</v>
      </c>
      <c r="AF338" s="110">
        <v>0.35952519328859062</v>
      </c>
      <c r="AG338" s="110" t="s">
        <v>325</v>
      </c>
      <c r="AH338" s="110" t="s">
        <v>237</v>
      </c>
      <c r="AI338" s="110" t="s">
        <v>329</v>
      </c>
    </row>
    <row r="339" spans="27:35">
      <c r="AA339" s="110" t="str">
        <f t="shared" si="50"/>
        <v>San Marino</v>
      </c>
      <c r="AB339" s="110" t="str">
        <f t="shared" si="47"/>
        <v>Plane</v>
      </c>
      <c r="AC339" s="110" t="str">
        <f>$X$16</f>
        <v>Plane - Long-haul - Business class</v>
      </c>
      <c r="AD339" s="110" t="str">
        <f t="shared" si="49"/>
        <v>San MarinoPlane - Long-haul - Business class</v>
      </c>
      <c r="AE339" s="110">
        <v>2024</v>
      </c>
      <c r="AF339" s="110">
        <v>0.65165000000000006</v>
      </c>
      <c r="AG339" s="110" t="s">
        <v>325</v>
      </c>
      <c r="AH339" s="110" t="s">
        <v>237</v>
      </c>
      <c r="AI339" s="110" t="s">
        <v>329</v>
      </c>
    </row>
    <row r="340" spans="27:35">
      <c r="AA340" s="110" t="str">
        <f t="shared" si="50"/>
        <v>San Marino</v>
      </c>
      <c r="AB340" s="110" t="str">
        <f t="shared" si="47"/>
        <v>Plane</v>
      </c>
      <c r="AC340" s="110" t="str">
        <f>$X$17</f>
        <v>Plane - Long-haul - First class</v>
      </c>
      <c r="AD340" s="110" t="str">
        <f t="shared" si="49"/>
        <v>San MarinoPlane - Long-haul - First class</v>
      </c>
      <c r="AE340" s="110">
        <v>2024</v>
      </c>
      <c r="AF340" s="110">
        <v>0.89884302953020123</v>
      </c>
      <c r="AG340" s="110" t="s">
        <v>325</v>
      </c>
      <c r="AH340" s="110" t="s">
        <v>237</v>
      </c>
      <c r="AI340" s="110" t="s">
        <v>329</v>
      </c>
    </row>
    <row r="341" spans="27:35">
      <c r="AA341" s="110" t="str">
        <f t="shared" ref="AA341:AA346" si="51">$A$38</f>
        <v>Serbia</v>
      </c>
      <c r="AB341" s="110" t="str">
        <f t="shared" si="47"/>
        <v>Plane</v>
      </c>
      <c r="AC341" s="110" t="str">
        <f>$X$12</f>
        <v>Plane - Short-haul - Economy</v>
      </c>
      <c r="AD341" s="110" t="str">
        <f t="shared" si="49"/>
        <v>SerbiaPlane - Short-haul - Economy</v>
      </c>
      <c r="AE341" s="110">
        <v>2024</v>
      </c>
      <c r="AF341" s="110">
        <v>0.20535935436241612</v>
      </c>
      <c r="AG341" s="110" t="s">
        <v>325</v>
      </c>
      <c r="AH341" s="110" t="s">
        <v>237</v>
      </c>
      <c r="AI341" s="110" t="s">
        <v>329</v>
      </c>
    </row>
    <row r="342" spans="27:35">
      <c r="AA342" s="110" t="str">
        <f t="shared" si="51"/>
        <v>Serbia</v>
      </c>
      <c r="AB342" s="110" t="str">
        <f t="shared" si="47"/>
        <v>Plane</v>
      </c>
      <c r="AC342" s="110" t="str">
        <f>$X$13</f>
        <v>Plane - Short-haul - Business class</v>
      </c>
      <c r="AD342" s="110" t="str">
        <f t="shared" si="49"/>
        <v>SerbiaPlane - Short-haul - Business class</v>
      </c>
      <c r="AE342" s="110">
        <v>2024</v>
      </c>
      <c r="AF342" s="110">
        <v>0.30803287785234901</v>
      </c>
      <c r="AG342" s="110" t="s">
        <v>325</v>
      </c>
      <c r="AH342" s="110" t="s">
        <v>237</v>
      </c>
      <c r="AI342" s="110" t="s">
        <v>329</v>
      </c>
    </row>
    <row r="343" spans="27:35">
      <c r="AA343" s="110" t="str">
        <f t="shared" si="51"/>
        <v>Serbia</v>
      </c>
      <c r="AB343" s="110" t="str">
        <f t="shared" si="47"/>
        <v>Plane</v>
      </c>
      <c r="AC343" s="110" t="str">
        <f>$X$14</f>
        <v>Plane - Long-haul - Economy</v>
      </c>
      <c r="AD343" s="110" t="str">
        <f t="shared" si="49"/>
        <v>SerbiaPlane - Long-haul - Economy</v>
      </c>
      <c r="AE343" s="110">
        <v>2024</v>
      </c>
      <c r="AF343" s="110">
        <v>0.22471828053691276</v>
      </c>
      <c r="AG343" s="110" t="s">
        <v>325</v>
      </c>
      <c r="AH343" s="110" t="s">
        <v>237</v>
      </c>
      <c r="AI343" s="110" t="s">
        <v>329</v>
      </c>
    </row>
    <row r="344" spans="27:35">
      <c r="AA344" s="110" t="str">
        <f t="shared" si="51"/>
        <v>Serbia</v>
      </c>
      <c r="AB344" s="110" t="str">
        <f t="shared" si="47"/>
        <v>Plane</v>
      </c>
      <c r="AC344" s="110" t="str">
        <f>$X$15</f>
        <v>Plane - Long-haul - Premium economy</v>
      </c>
      <c r="AD344" s="110" t="str">
        <f t="shared" si="49"/>
        <v>SerbiaPlane - Long-haul - Premium economy</v>
      </c>
      <c r="AE344" s="110">
        <v>2024</v>
      </c>
      <c r="AF344" s="110">
        <v>0.35952519328859062</v>
      </c>
      <c r="AG344" s="110" t="s">
        <v>325</v>
      </c>
      <c r="AH344" s="110" t="s">
        <v>237</v>
      </c>
      <c r="AI344" s="110" t="s">
        <v>329</v>
      </c>
    </row>
    <row r="345" spans="27:35">
      <c r="AA345" s="110" t="str">
        <f t="shared" si="51"/>
        <v>Serbia</v>
      </c>
      <c r="AB345" s="110" t="str">
        <f t="shared" si="47"/>
        <v>Plane</v>
      </c>
      <c r="AC345" s="110" t="str">
        <f>$X$16</f>
        <v>Plane - Long-haul - Business class</v>
      </c>
      <c r="AD345" s="110" t="str">
        <f t="shared" si="49"/>
        <v>SerbiaPlane - Long-haul - Business class</v>
      </c>
      <c r="AE345" s="110">
        <v>2024</v>
      </c>
      <c r="AF345" s="110">
        <v>0.65165000000000006</v>
      </c>
      <c r="AG345" s="110" t="s">
        <v>325</v>
      </c>
      <c r="AH345" s="110" t="s">
        <v>237</v>
      </c>
      <c r="AI345" s="110" t="s">
        <v>329</v>
      </c>
    </row>
    <row r="346" spans="27:35">
      <c r="AA346" s="110" t="str">
        <f t="shared" si="51"/>
        <v>Serbia</v>
      </c>
      <c r="AB346" s="110" t="str">
        <f t="shared" si="47"/>
        <v>Plane</v>
      </c>
      <c r="AC346" s="110" t="str">
        <f>$X$17</f>
        <v>Plane - Long-haul - First class</v>
      </c>
      <c r="AD346" s="110" t="str">
        <f t="shared" si="49"/>
        <v>SerbiaPlane - Long-haul - First class</v>
      </c>
      <c r="AE346" s="110">
        <v>2024</v>
      </c>
      <c r="AF346" s="110">
        <v>0.89884302953020123</v>
      </c>
      <c r="AG346" s="110" t="s">
        <v>325</v>
      </c>
      <c r="AH346" s="110" t="s">
        <v>237</v>
      </c>
      <c r="AI346" s="110" t="s">
        <v>329</v>
      </c>
    </row>
    <row r="347" spans="27:35">
      <c r="AA347" s="110" t="str">
        <f t="shared" ref="AA347:AA352" si="52">$A$39</f>
        <v>Slovakia</v>
      </c>
      <c r="AB347" s="110" t="str">
        <f t="shared" si="47"/>
        <v>Plane</v>
      </c>
      <c r="AC347" s="110" t="str">
        <f>$X$12</f>
        <v>Plane - Short-haul - Economy</v>
      </c>
      <c r="AD347" s="110" t="str">
        <f t="shared" si="49"/>
        <v>SlovakiaPlane - Short-haul - Economy</v>
      </c>
      <c r="AE347" s="110">
        <v>2024</v>
      </c>
      <c r="AF347" s="110">
        <v>0.20535935436241612</v>
      </c>
      <c r="AG347" s="110" t="s">
        <v>325</v>
      </c>
      <c r="AH347" s="110" t="s">
        <v>237</v>
      </c>
      <c r="AI347" s="110" t="s">
        <v>329</v>
      </c>
    </row>
    <row r="348" spans="27:35">
      <c r="AA348" s="110" t="str">
        <f t="shared" si="52"/>
        <v>Slovakia</v>
      </c>
      <c r="AB348" s="110" t="str">
        <f t="shared" si="47"/>
        <v>Plane</v>
      </c>
      <c r="AC348" s="110" t="str">
        <f>$X$13</f>
        <v>Plane - Short-haul - Business class</v>
      </c>
      <c r="AD348" s="110" t="str">
        <f t="shared" si="49"/>
        <v>SlovakiaPlane - Short-haul - Business class</v>
      </c>
      <c r="AE348" s="110">
        <v>2024</v>
      </c>
      <c r="AF348" s="110">
        <v>0.30803287785234901</v>
      </c>
      <c r="AG348" s="110" t="s">
        <v>325</v>
      </c>
      <c r="AH348" s="110" t="s">
        <v>237</v>
      </c>
      <c r="AI348" s="110" t="s">
        <v>329</v>
      </c>
    </row>
    <row r="349" spans="27:35">
      <c r="AA349" s="110" t="str">
        <f t="shared" si="52"/>
        <v>Slovakia</v>
      </c>
      <c r="AB349" s="110" t="str">
        <f t="shared" si="47"/>
        <v>Plane</v>
      </c>
      <c r="AC349" s="110" t="str">
        <f>$X$14</f>
        <v>Plane - Long-haul - Economy</v>
      </c>
      <c r="AD349" s="110" t="str">
        <f t="shared" si="49"/>
        <v>SlovakiaPlane - Long-haul - Economy</v>
      </c>
      <c r="AE349" s="110">
        <v>2024</v>
      </c>
      <c r="AF349" s="110">
        <v>0.22471828053691276</v>
      </c>
      <c r="AG349" s="110" t="s">
        <v>325</v>
      </c>
      <c r="AH349" s="110" t="s">
        <v>237</v>
      </c>
      <c r="AI349" s="110" t="s">
        <v>329</v>
      </c>
    </row>
    <row r="350" spans="27:35">
      <c r="AA350" s="110" t="str">
        <f t="shared" si="52"/>
        <v>Slovakia</v>
      </c>
      <c r="AB350" s="110" t="str">
        <f t="shared" si="47"/>
        <v>Plane</v>
      </c>
      <c r="AC350" s="110" t="str">
        <f>$X$15</f>
        <v>Plane - Long-haul - Premium economy</v>
      </c>
      <c r="AD350" s="110" t="str">
        <f t="shared" si="49"/>
        <v>SlovakiaPlane - Long-haul - Premium economy</v>
      </c>
      <c r="AE350" s="110">
        <v>2024</v>
      </c>
      <c r="AF350" s="110">
        <v>0.35952519328859062</v>
      </c>
      <c r="AG350" s="110" t="s">
        <v>325</v>
      </c>
      <c r="AH350" s="110" t="s">
        <v>237</v>
      </c>
      <c r="AI350" s="110" t="s">
        <v>329</v>
      </c>
    </row>
    <row r="351" spans="27:35">
      <c r="AA351" s="110" t="str">
        <f t="shared" si="52"/>
        <v>Slovakia</v>
      </c>
      <c r="AB351" s="110" t="str">
        <f t="shared" si="47"/>
        <v>Plane</v>
      </c>
      <c r="AC351" s="110" t="str">
        <f>$X$16</f>
        <v>Plane - Long-haul - Business class</v>
      </c>
      <c r="AD351" s="110" t="str">
        <f t="shared" si="49"/>
        <v>SlovakiaPlane - Long-haul - Business class</v>
      </c>
      <c r="AE351" s="110">
        <v>2024</v>
      </c>
      <c r="AF351" s="110">
        <v>0.65165000000000006</v>
      </c>
      <c r="AG351" s="110" t="s">
        <v>325</v>
      </c>
      <c r="AH351" s="110" t="s">
        <v>237</v>
      </c>
      <c r="AI351" s="110" t="s">
        <v>329</v>
      </c>
    </row>
    <row r="352" spans="27:35">
      <c r="AA352" s="110" t="str">
        <f t="shared" si="52"/>
        <v>Slovakia</v>
      </c>
      <c r="AB352" s="110" t="str">
        <f t="shared" si="47"/>
        <v>Plane</v>
      </c>
      <c r="AC352" s="110" t="str">
        <f>$X$17</f>
        <v>Plane - Long-haul - First class</v>
      </c>
      <c r="AD352" s="110" t="str">
        <f t="shared" si="49"/>
        <v>SlovakiaPlane - Long-haul - First class</v>
      </c>
      <c r="AE352" s="110">
        <v>2024</v>
      </c>
      <c r="AF352" s="110">
        <v>0.89884302953020123</v>
      </c>
      <c r="AG352" s="110" t="s">
        <v>325</v>
      </c>
      <c r="AH352" s="110" t="s">
        <v>237</v>
      </c>
      <c r="AI352" s="110" t="s">
        <v>329</v>
      </c>
    </row>
    <row r="353" spans="27:35">
      <c r="AA353" s="110" t="str">
        <f t="shared" ref="AA353:AA358" si="53">$A$40</f>
        <v>Slovenia</v>
      </c>
      <c r="AB353" s="110" t="str">
        <f t="shared" si="47"/>
        <v>Plane</v>
      </c>
      <c r="AC353" s="110" t="str">
        <f>$X$12</f>
        <v>Plane - Short-haul - Economy</v>
      </c>
      <c r="AD353" s="110" t="str">
        <f t="shared" si="49"/>
        <v>SloveniaPlane - Short-haul - Economy</v>
      </c>
      <c r="AE353" s="110">
        <v>2024</v>
      </c>
      <c r="AF353" s="110">
        <v>0.20535935436241612</v>
      </c>
      <c r="AG353" s="110" t="s">
        <v>325</v>
      </c>
      <c r="AH353" s="110" t="s">
        <v>237</v>
      </c>
      <c r="AI353" s="110" t="s">
        <v>329</v>
      </c>
    </row>
    <row r="354" spans="27:35">
      <c r="AA354" s="110" t="str">
        <f t="shared" si="53"/>
        <v>Slovenia</v>
      </c>
      <c r="AB354" s="110" t="str">
        <f t="shared" si="47"/>
        <v>Plane</v>
      </c>
      <c r="AC354" s="110" t="str">
        <f>$X$13</f>
        <v>Plane - Short-haul - Business class</v>
      </c>
      <c r="AD354" s="110" t="str">
        <f t="shared" si="49"/>
        <v>SloveniaPlane - Short-haul - Business class</v>
      </c>
      <c r="AE354" s="110">
        <v>2024</v>
      </c>
      <c r="AF354" s="110">
        <v>0.30803287785234901</v>
      </c>
      <c r="AG354" s="110" t="s">
        <v>325</v>
      </c>
      <c r="AH354" s="110" t="s">
        <v>237</v>
      </c>
      <c r="AI354" s="110" t="s">
        <v>329</v>
      </c>
    </row>
    <row r="355" spans="27:35">
      <c r="AA355" s="110" t="str">
        <f t="shared" si="53"/>
        <v>Slovenia</v>
      </c>
      <c r="AB355" s="110" t="str">
        <f t="shared" si="47"/>
        <v>Plane</v>
      </c>
      <c r="AC355" s="110" t="str">
        <f>$X$14</f>
        <v>Plane - Long-haul - Economy</v>
      </c>
      <c r="AD355" s="110" t="str">
        <f t="shared" si="49"/>
        <v>SloveniaPlane - Long-haul - Economy</v>
      </c>
      <c r="AE355" s="110">
        <v>2024</v>
      </c>
      <c r="AF355" s="110">
        <v>0.22471828053691276</v>
      </c>
      <c r="AG355" s="110" t="s">
        <v>325</v>
      </c>
      <c r="AH355" s="110" t="s">
        <v>237</v>
      </c>
      <c r="AI355" s="110" t="s">
        <v>329</v>
      </c>
    </row>
    <row r="356" spans="27:35">
      <c r="AA356" s="110" t="str">
        <f t="shared" si="53"/>
        <v>Slovenia</v>
      </c>
      <c r="AB356" s="110" t="str">
        <f t="shared" si="47"/>
        <v>Plane</v>
      </c>
      <c r="AC356" s="110" t="str">
        <f>$X$15</f>
        <v>Plane - Long-haul - Premium economy</v>
      </c>
      <c r="AD356" s="110" t="str">
        <f t="shared" si="49"/>
        <v>SloveniaPlane - Long-haul - Premium economy</v>
      </c>
      <c r="AE356" s="110">
        <v>2024</v>
      </c>
      <c r="AF356" s="110">
        <v>0.35952519328859062</v>
      </c>
      <c r="AG356" s="110" t="s">
        <v>325</v>
      </c>
      <c r="AH356" s="110" t="s">
        <v>237</v>
      </c>
      <c r="AI356" s="110" t="s">
        <v>329</v>
      </c>
    </row>
    <row r="357" spans="27:35">
      <c r="AA357" s="110" t="str">
        <f t="shared" si="53"/>
        <v>Slovenia</v>
      </c>
      <c r="AB357" s="110" t="str">
        <f t="shared" si="47"/>
        <v>Plane</v>
      </c>
      <c r="AC357" s="110" t="str">
        <f>$X$16</f>
        <v>Plane - Long-haul - Business class</v>
      </c>
      <c r="AD357" s="110" t="str">
        <f t="shared" si="49"/>
        <v>SloveniaPlane - Long-haul - Business class</v>
      </c>
      <c r="AE357" s="110">
        <v>2024</v>
      </c>
      <c r="AF357" s="110">
        <v>0.65165000000000006</v>
      </c>
      <c r="AG357" s="110" t="s">
        <v>325</v>
      </c>
      <c r="AH357" s="110" t="s">
        <v>237</v>
      </c>
      <c r="AI357" s="110" t="s">
        <v>329</v>
      </c>
    </row>
    <row r="358" spans="27:35">
      <c r="AA358" s="110" t="str">
        <f t="shared" si="53"/>
        <v>Slovenia</v>
      </c>
      <c r="AB358" s="110" t="str">
        <f t="shared" si="47"/>
        <v>Plane</v>
      </c>
      <c r="AC358" s="110" t="str">
        <f>$X$17</f>
        <v>Plane - Long-haul - First class</v>
      </c>
      <c r="AD358" s="110" t="str">
        <f t="shared" si="49"/>
        <v>SloveniaPlane - Long-haul - First class</v>
      </c>
      <c r="AE358" s="110">
        <v>2024</v>
      </c>
      <c r="AF358" s="110">
        <v>0.89884302953020123</v>
      </c>
      <c r="AG358" s="110" t="s">
        <v>325</v>
      </c>
      <c r="AH358" s="110" t="s">
        <v>237</v>
      </c>
      <c r="AI358" s="110" t="s">
        <v>329</v>
      </c>
    </row>
    <row r="359" spans="27:35">
      <c r="AA359" s="110" t="str">
        <f t="shared" ref="AA359:AA364" si="54">$A$41</f>
        <v>Spain</v>
      </c>
      <c r="AB359" s="110" t="str">
        <f t="shared" si="47"/>
        <v>Plane</v>
      </c>
      <c r="AC359" s="110" t="str">
        <f>$X$12</f>
        <v>Plane - Short-haul - Economy</v>
      </c>
      <c r="AD359" s="110" t="str">
        <f t="shared" si="49"/>
        <v>SpainPlane - Short-haul - Economy</v>
      </c>
      <c r="AE359" s="110">
        <v>2024</v>
      </c>
      <c r="AF359" s="110">
        <v>0.20535935436241612</v>
      </c>
      <c r="AG359" s="110" t="s">
        <v>325</v>
      </c>
      <c r="AH359" s="110" t="s">
        <v>237</v>
      </c>
      <c r="AI359" s="110" t="s">
        <v>329</v>
      </c>
    </row>
    <row r="360" spans="27:35">
      <c r="AA360" s="110" t="str">
        <f t="shared" si="54"/>
        <v>Spain</v>
      </c>
      <c r="AB360" s="110" t="str">
        <f t="shared" si="47"/>
        <v>Plane</v>
      </c>
      <c r="AC360" s="110" t="str">
        <f>$X$13</f>
        <v>Plane - Short-haul - Business class</v>
      </c>
      <c r="AD360" s="110" t="str">
        <f t="shared" si="49"/>
        <v>SpainPlane - Short-haul - Business class</v>
      </c>
      <c r="AE360" s="110">
        <v>2024</v>
      </c>
      <c r="AF360" s="110">
        <v>0.30803287785234901</v>
      </c>
      <c r="AG360" s="110" t="s">
        <v>325</v>
      </c>
      <c r="AH360" s="110" t="s">
        <v>237</v>
      </c>
      <c r="AI360" s="110" t="s">
        <v>329</v>
      </c>
    </row>
    <row r="361" spans="27:35">
      <c r="AA361" s="110" t="str">
        <f t="shared" si="54"/>
        <v>Spain</v>
      </c>
      <c r="AB361" s="110" t="str">
        <f t="shared" si="47"/>
        <v>Plane</v>
      </c>
      <c r="AC361" s="110" t="str">
        <f>$X$14</f>
        <v>Plane - Long-haul - Economy</v>
      </c>
      <c r="AD361" s="110" t="str">
        <f t="shared" si="49"/>
        <v>SpainPlane - Long-haul - Economy</v>
      </c>
      <c r="AE361" s="110">
        <v>2024</v>
      </c>
      <c r="AF361" s="110">
        <v>0.22471828053691276</v>
      </c>
      <c r="AG361" s="110" t="s">
        <v>325</v>
      </c>
      <c r="AH361" s="110" t="s">
        <v>237</v>
      </c>
      <c r="AI361" s="110" t="s">
        <v>329</v>
      </c>
    </row>
    <row r="362" spans="27:35">
      <c r="AA362" s="110" t="str">
        <f t="shared" si="54"/>
        <v>Spain</v>
      </c>
      <c r="AB362" s="110" t="str">
        <f t="shared" si="47"/>
        <v>Plane</v>
      </c>
      <c r="AC362" s="110" t="str">
        <f>$X$15</f>
        <v>Plane - Long-haul - Premium economy</v>
      </c>
      <c r="AD362" s="110" t="str">
        <f t="shared" si="49"/>
        <v>SpainPlane - Long-haul - Premium economy</v>
      </c>
      <c r="AE362" s="110">
        <v>2024</v>
      </c>
      <c r="AF362" s="110">
        <v>0.35952519328859062</v>
      </c>
      <c r="AG362" s="110" t="s">
        <v>325</v>
      </c>
      <c r="AH362" s="110" t="s">
        <v>237</v>
      </c>
      <c r="AI362" s="110" t="s">
        <v>329</v>
      </c>
    </row>
    <row r="363" spans="27:35">
      <c r="AA363" s="110" t="str">
        <f t="shared" si="54"/>
        <v>Spain</v>
      </c>
      <c r="AB363" s="110" t="str">
        <f t="shared" si="47"/>
        <v>Plane</v>
      </c>
      <c r="AC363" s="110" t="str">
        <f>$X$16</f>
        <v>Plane - Long-haul - Business class</v>
      </c>
      <c r="AD363" s="110" t="str">
        <f t="shared" si="49"/>
        <v>SpainPlane - Long-haul - Business class</v>
      </c>
      <c r="AE363" s="110">
        <v>2024</v>
      </c>
      <c r="AF363" s="110">
        <v>0.65165000000000006</v>
      </c>
      <c r="AG363" s="110" t="s">
        <v>325</v>
      </c>
      <c r="AH363" s="110" t="s">
        <v>237</v>
      </c>
      <c r="AI363" s="110" t="s">
        <v>329</v>
      </c>
    </row>
    <row r="364" spans="27:35">
      <c r="AA364" s="110" t="str">
        <f t="shared" si="54"/>
        <v>Spain</v>
      </c>
      <c r="AB364" s="110" t="str">
        <f t="shared" si="47"/>
        <v>Plane</v>
      </c>
      <c r="AC364" s="110" t="str">
        <f>$X$17</f>
        <v>Plane - Long-haul - First class</v>
      </c>
      <c r="AD364" s="110" t="str">
        <f t="shared" si="49"/>
        <v>SpainPlane - Long-haul - First class</v>
      </c>
      <c r="AE364" s="110">
        <v>2024</v>
      </c>
      <c r="AF364" s="110">
        <v>0.89884302953020123</v>
      </c>
      <c r="AG364" s="110" t="s">
        <v>325</v>
      </c>
      <c r="AH364" s="110" t="s">
        <v>237</v>
      </c>
      <c r="AI364" s="110" t="s">
        <v>329</v>
      </c>
    </row>
    <row r="365" spans="27:35">
      <c r="AA365" s="110" t="str">
        <f t="shared" ref="AA365:AA370" si="55">$A$42</f>
        <v>Sweden</v>
      </c>
      <c r="AB365" s="110" t="str">
        <f t="shared" si="47"/>
        <v>Plane</v>
      </c>
      <c r="AC365" s="110" t="str">
        <f>$X$12</f>
        <v>Plane - Short-haul - Economy</v>
      </c>
      <c r="AD365" s="110" t="str">
        <f t="shared" si="49"/>
        <v>SwedenPlane - Short-haul - Economy</v>
      </c>
      <c r="AE365" s="110">
        <v>2024</v>
      </c>
      <c r="AF365" s="110">
        <v>0.20535935436241612</v>
      </c>
      <c r="AG365" s="110" t="s">
        <v>325</v>
      </c>
      <c r="AH365" s="110" t="s">
        <v>237</v>
      </c>
      <c r="AI365" s="110" t="s">
        <v>329</v>
      </c>
    </row>
    <row r="366" spans="27:35">
      <c r="AA366" s="110" t="str">
        <f t="shared" si="55"/>
        <v>Sweden</v>
      </c>
      <c r="AB366" s="110" t="str">
        <f t="shared" si="47"/>
        <v>Plane</v>
      </c>
      <c r="AC366" s="110" t="str">
        <f>$X$13</f>
        <v>Plane - Short-haul - Business class</v>
      </c>
      <c r="AD366" s="110" t="str">
        <f t="shared" si="49"/>
        <v>SwedenPlane - Short-haul - Business class</v>
      </c>
      <c r="AE366" s="110">
        <v>2024</v>
      </c>
      <c r="AF366" s="110">
        <v>0.30803287785234901</v>
      </c>
      <c r="AG366" s="110" t="s">
        <v>325</v>
      </c>
      <c r="AH366" s="110" t="s">
        <v>237</v>
      </c>
      <c r="AI366" s="110" t="s">
        <v>329</v>
      </c>
    </row>
    <row r="367" spans="27:35">
      <c r="AA367" s="110" t="str">
        <f t="shared" si="55"/>
        <v>Sweden</v>
      </c>
      <c r="AB367" s="110" t="str">
        <f t="shared" si="47"/>
        <v>Plane</v>
      </c>
      <c r="AC367" s="110" t="str">
        <f>$X$14</f>
        <v>Plane - Long-haul - Economy</v>
      </c>
      <c r="AD367" s="110" t="str">
        <f t="shared" si="49"/>
        <v>SwedenPlane - Long-haul - Economy</v>
      </c>
      <c r="AE367" s="110">
        <v>2024</v>
      </c>
      <c r="AF367" s="110">
        <v>0.22471828053691276</v>
      </c>
      <c r="AG367" s="110" t="s">
        <v>325</v>
      </c>
      <c r="AH367" s="110" t="s">
        <v>237</v>
      </c>
      <c r="AI367" s="110" t="s">
        <v>329</v>
      </c>
    </row>
    <row r="368" spans="27:35">
      <c r="AA368" s="110" t="str">
        <f t="shared" si="55"/>
        <v>Sweden</v>
      </c>
      <c r="AB368" s="110" t="str">
        <f t="shared" si="47"/>
        <v>Plane</v>
      </c>
      <c r="AC368" s="110" t="str">
        <f>$X$15</f>
        <v>Plane - Long-haul - Premium economy</v>
      </c>
      <c r="AD368" s="110" t="str">
        <f t="shared" si="49"/>
        <v>SwedenPlane - Long-haul - Premium economy</v>
      </c>
      <c r="AE368" s="110">
        <v>2024</v>
      </c>
      <c r="AF368" s="110">
        <v>0.35952519328859062</v>
      </c>
      <c r="AG368" s="110" t="s">
        <v>325</v>
      </c>
      <c r="AH368" s="110" t="s">
        <v>237</v>
      </c>
      <c r="AI368" s="110" t="s">
        <v>329</v>
      </c>
    </row>
    <row r="369" spans="27:35">
      <c r="AA369" s="110" t="str">
        <f t="shared" si="55"/>
        <v>Sweden</v>
      </c>
      <c r="AB369" s="110" t="str">
        <f t="shared" si="47"/>
        <v>Plane</v>
      </c>
      <c r="AC369" s="110" t="str">
        <f>$X$16</f>
        <v>Plane - Long-haul - Business class</v>
      </c>
      <c r="AD369" s="110" t="str">
        <f t="shared" si="49"/>
        <v>SwedenPlane - Long-haul - Business class</v>
      </c>
      <c r="AE369" s="110">
        <v>2024</v>
      </c>
      <c r="AF369" s="110">
        <v>0.65165000000000006</v>
      </c>
      <c r="AG369" s="110" t="s">
        <v>325</v>
      </c>
      <c r="AH369" s="110" t="s">
        <v>237</v>
      </c>
      <c r="AI369" s="110" t="s">
        <v>329</v>
      </c>
    </row>
    <row r="370" spans="27:35">
      <c r="AA370" s="110" t="str">
        <f t="shared" si="55"/>
        <v>Sweden</v>
      </c>
      <c r="AB370" s="110" t="str">
        <f t="shared" si="47"/>
        <v>Plane</v>
      </c>
      <c r="AC370" s="110" t="str">
        <f>$X$17</f>
        <v>Plane - Long-haul - First class</v>
      </c>
      <c r="AD370" s="110" t="str">
        <f t="shared" si="49"/>
        <v>SwedenPlane - Long-haul - First class</v>
      </c>
      <c r="AE370" s="110">
        <v>2024</v>
      </c>
      <c r="AF370" s="110">
        <v>0.89884302953020123</v>
      </c>
      <c r="AG370" s="110" t="s">
        <v>325</v>
      </c>
      <c r="AH370" s="110" t="s">
        <v>237</v>
      </c>
      <c r="AI370" s="110" t="s">
        <v>329</v>
      </c>
    </row>
    <row r="371" spans="27:35">
      <c r="AA371" s="110" t="str">
        <f t="shared" ref="AA371:AA376" si="56">$A$43</f>
        <v>Switzerland</v>
      </c>
      <c r="AB371" s="110" t="str">
        <f t="shared" si="47"/>
        <v>Plane</v>
      </c>
      <c r="AC371" s="110" t="str">
        <f>$X$12</f>
        <v>Plane - Short-haul - Economy</v>
      </c>
      <c r="AD371" s="110" t="str">
        <f t="shared" si="49"/>
        <v>SwitzerlandPlane - Short-haul - Economy</v>
      </c>
      <c r="AE371" s="110">
        <v>2024</v>
      </c>
      <c r="AF371" s="110">
        <v>0.20535935436241612</v>
      </c>
      <c r="AG371" s="110" t="s">
        <v>325</v>
      </c>
      <c r="AH371" s="110" t="s">
        <v>237</v>
      </c>
      <c r="AI371" s="110" t="s">
        <v>329</v>
      </c>
    </row>
    <row r="372" spans="27:35">
      <c r="AA372" s="110" t="str">
        <f t="shared" si="56"/>
        <v>Switzerland</v>
      </c>
      <c r="AB372" s="110" t="str">
        <f t="shared" si="47"/>
        <v>Plane</v>
      </c>
      <c r="AC372" s="110" t="str">
        <f>$X$13</f>
        <v>Plane - Short-haul - Business class</v>
      </c>
      <c r="AD372" s="110" t="str">
        <f t="shared" si="49"/>
        <v>SwitzerlandPlane - Short-haul - Business class</v>
      </c>
      <c r="AE372" s="110">
        <v>2024</v>
      </c>
      <c r="AF372" s="110">
        <v>0.30803287785234901</v>
      </c>
      <c r="AG372" s="110" t="s">
        <v>325</v>
      </c>
      <c r="AH372" s="110" t="s">
        <v>237</v>
      </c>
      <c r="AI372" s="110" t="s">
        <v>329</v>
      </c>
    </row>
    <row r="373" spans="27:35">
      <c r="AA373" s="110" t="str">
        <f t="shared" si="56"/>
        <v>Switzerland</v>
      </c>
      <c r="AB373" s="110" t="str">
        <f t="shared" si="47"/>
        <v>Plane</v>
      </c>
      <c r="AC373" s="110" t="str">
        <f>$X$14</f>
        <v>Plane - Long-haul - Economy</v>
      </c>
      <c r="AD373" s="110" t="str">
        <f t="shared" si="49"/>
        <v>SwitzerlandPlane - Long-haul - Economy</v>
      </c>
      <c r="AE373" s="110">
        <v>2024</v>
      </c>
      <c r="AF373" s="110">
        <v>0.22471828053691276</v>
      </c>
      <c r="AG373" s="110" t="s">
        <v>325</v>
      </c>
      <c r="AH373" s="110" t="s">
        <v>237</v>
      </c>
      <c r="AI373" s="110" t="s">
        <v>329</v>
      </c>
    </row>
    <row r="374" spans="27:35">
      <c r="AA374" s="110" t="str">
        <f t="shared" si="56"/>
        <v>Switzerland</v>
      </c>
      <c r="AB374" s="110" t="str">
        <f t="shared" si="47"/>
        <v>Plane</v>
      </c>
      <c r="AC374" s="110" t="str">
        <f>$X$15</f>
        <v>Plane - Long-haul - Premium economy</v>
      </c>
      <c r="AD374" s="110" t="str">
        <f t="shared" si="49"/>
        <v>SwitzerlandPlane - Long-haul - Premium economy</v>
      </c>
      <c r="AE374" s="110">
        <v>2024</v>
      </c>
      <c r="AF374" s="110">
        <v>0.35952519328859062</v>
      </c>
      <c r="AG374" s="110" t="s">
        <v>325</v>
      </c>
      <c r="AH374" s="110" t="s">
        <v>237</v>
      </c>
      <c r="AI374" s="110" t="s">
        <v>329</v>
      </c>
    </row>
    <row r="375" spans="27:35">
      <c r="AA375" s="110" t="str">
        <f t="shared" si="56"/>
        <v>Switzerland</v>
      </c>
      <c r="AB375" s="110" t="str">
        <f t="shared" si="47"/>
        <v>Plane</v>
      </c>
      <c r="AC375" s="110" t="str">
        <f>$X$16</f>
        <v>Plane - Long-haul - Business class</v>
      </c>
      <c r="AD375" s="110" t="str">
        <f t="shared" si="49"/>
        <v>SwitzerlandPlane - Long-haul - Business class</v>
      </c>
      <c r="AE375" s="110">
        <v>2024</v>
      </c>
      <c r="AF375" s="110">
        <v>0.65165000000000006</v>
      </c>
      <c r="AG375" s="110" t="s">
        <v>325</v>
      </c>
      <c r="AH375" s="110" t="s">
        <v>237</v>
      </c>
      <c r="AI375" s="110" t="s">
        <v>329</v>
      </c>
    </row>
    <row r="376" spans="27:35">
      <c r="AA376" s="110" t="str">
        <f t="shared" si="56"/>
        <v>Switzerland</v>
      </c>
      <c r="AB376" s="110" t="str">
        <f t="shared" si="47"/>
        <v>Plane</v>
      </c>
      <c r="AC376" s="110" t="str">
        <f>$X$17</f>
        <v>Plane - Long-haul - First class</v>
      </c>
      <c r="AD376" s="110" t="str">
        <f t="shared" si="49"/>
        <v>SwitzerlandPlane - Long-haul - First class</v>
      </c>
      <c r="AE376" s="110">
        <v>2024</v>
      </c>
      <c r="AF376" s="110">
        <v>0.89884302953020123</v>
      </c>
      <c r="AG376" s="110" t="s">
        <v>325</v>
      </c>
      <c r="AH376" s="110" t="s">
        <v>237</v>
      </c>
      <c r="AI376" s="110" t="s">
        <v>329</v>
      </c>
    </row>
    <row r="377" spans="27:35">
      <c r="AA377" s="110" t="str">
        <f t="shared" ref="AA377:AA382" si="57">$A$44</f>
        <v>Ukraine</v>
      </c>
      <c r="AB377" s="110" t="str">
        <f t="shared" si="47"/>
        <v>Plane</v>
      </c>
      <c r="AC377" s="110" t="str">
        <f>$X$12</f>
        <v>Plane - Short-haul - Economy</v>
      </c>
      <c r="AD377" s="110" t="str">
        <f t="shared" si="49"/>
        <v>UkrainePlane - Short-haul - Economy</v>
      </c>
      <c r="AE377" s="110">
        <v>2024</v>
      </c>
      <c r="AF377" s="110">
        <v>0.20535935436241612</v>
      </c>
      <c r="AG377" s="110" t="s">
        <v>325</v>
      </c>
      <c r="AH377" s="110" t="s">
        <v>237</v>
      </c>
      <c r="AI377" s="110" t="s">
        <v>329</v>
      </c>
    </row>
    <row r="378" spans="27:35">
      <c r="AA378" s="110" t="str">
        <f t="shared" si="57"/>
        <v>Ukraine</v>
      </c>
      <c r="AB378" s="110" t="str">
        <f t="shared" si="47"/>
        <v>Plane</v>
      </c>
      <c r="AC378" s="110" t="str">
        <f>$X$13</f>
        <v>Plane - Short-haul - Business class</v>
      </c>
      <c r="AD378" s="110" t="str">
        <f t="shared" si="49"/>
        <v>UkrainePlane - Short-haul - Business class</v>
      </c>
      <c r="AE378" s="110">
        <v>2024</v>
      </c>
      <c r="AF378" s="110">
        <v>0.30803287785234901</v>
      </c>
      <c r="AG378" s="110" t="s">
        <v>325</v>
      </c>
      <c r="AH378" s="110" t="s">
        <v>237</v>
      </c>
      <c r="AI378" s="110" t="s">
        <v>329</v>
      </c>
    </row>
    <row r="379" spans="27:35">
      <c r="AA379" s="110" t="str">
        <f t="shared" si="57"/>
        <v>Ukraine</v>
      </c>
      <c r="AB379" s="110" t="str">
        <f t="shared" si="47"/>
        <v>Plane</v>
      </c>
      <c r="AC379" s="110" t="str">
        <f>$X$14</f>
        <v>Plane - Long-haul - Economy</v>
      </c>
      <c r="AD379" s="110" t="str">
        <f t="shared" si="49"/>
        <v>UkrainePlane - Long-haul - Economy</v>
      </c>
      <c r="AE379" s="110">
        <v>2024</v>
      </c>
      <c r="AF379" s="110">
        <v>0.22471828053691276</v>
      </c>
      <c r="AG379" s="110" t="s">
        <v>325</v>
      </c>
      <c r="AH379" s="110" t="s">
        <v>237</v>
      </c>
      <c r="AI379" s="110" t="s">
        <v>329</v>
      </c>
    </row>
    <row r="380" spans="27:35">
      <c r="AA380" s="110" t="str">
        <f t="shared" si="57"/>
        <v>Ukraine</v>
      </c>
      <c r="AB380" s="110" t="str">
        <f t="shared" si="47"/>
        <v>Plane</v>
      </c>
      <c r="AC380" s="110" t="str">
        <f>$X$15</f>
        <v>Plane - Long-haul - Premium economy</v>
      </c>
      <c r="AD380" s="110" t="str">
        <f t="shared" si="49"/>
        <v>UkrainePlane - Long-haul - Premium economy</v>
      </c>
      <c r="AE380" s="110">
        <v>2024</v>
      </c>
      <c r="AF380" s="110">
        <v>0.35952519328859062</v>
      </c>
      <c r="AG380" s="110" t="s">
        <v>325</v>
      </c>
      <c r="AH380" s="110" t="s">
        <v>237</v>
      </c>
      <c r="AI380" s="110" t="s">
        <v>329</v>
      </c>
    </row>
    <row r="381" spans="27:35">
      <c r="AA381" s="110" t="str">
        <f t="shared" si="57"/>
        <v>Ukraine</v>
      </c>
      <c r="AB381" s="110" t="str">
        <f t="shared" si="47"/>
        <v>Plane</v>
      </c>
      <c r="AC381" s="110" t="str">
        <f>$X$16</f>
        <v>Plane - Long-haul - Business class</v>
      </c>
      <c r="AD381" s="110" t="str">
        <f t="shared" si="49"/>
        <v>UkrainePlane - Long-haul - Business class</v>
      </c>
      <c r="AE381" s="110">
        <v>2024</v>
      </c>
      <c r="AF381" s="110">
        <v>0.65165000000000006</v>
      </c>
      <c r="AG381" s="110" t="s">
        <v>325</v>
      </c>
      <c r="AH381" s="110" t="s">
        <v>237</v>
      </c>
      <c r="AI381" s="110" t="s">
        <v>329</v>
      </c>
    </row>
    <row r="382" spans="27:35">
      <c r="AA382" s="110" t="str">
        <f t="shared" si="57"/>
        <v>Ukraine</v>
      </c>
      <c r="AB382" s="110" t="str">
        <f t="shared" si="47"/>
        <v>Plane</v>
      </c>
      <c r="AC382" s="110" t="str">
        <f>$X$17</f>
        <v>Plane - Long-haul - First class</v>
      </c>
      <c r="AD382" s="110" t="str">
        <f t="shared" si="49"/>
        <v>UkrainePlane - Long-haul - First class</v>
      </c>
      <c r="AE382" s="110">
        <v>2024</v>
      </c>
      <c r="AF382" s="110">
        <v>0.89884302953020123</v>
      </c>
      <c r="AG382" s="110" t="s">
        <v>325</v>
      </c>
      <c r="AH382" s="110" t="s">
        <v>237</v>
      </c>
      <c r="AI382" s="110" t="s">
        <v>329</v>
      </c>
    </row>
    <row r="383" spans="27:35">
      <c r="AA383" s="110" t="str">
        <f t="shared" ref="AA383:AA388" si="58">$A$45</f>
        <v>United Kingdom</v>
      </c>
      <c r="AB383" s="110" t="str">
        <f t="shared" si="47"/>
        <v>Plane</v>
      </c>
      <c r="AC383" s="110" t="str">
        <f>$X$12</f>
        <v>Plane - Short-haul - Economy</v>
      </c>
      <c r="AD383" s="110" t="str">
        <f t="shared" si="49"/>
        <v>United KingdomPlane - Short-haul - Economy</v>
      </c>
      <c r="AE383" s="110">
        <v>2024</v>
      </c>
      <c r="AF383" s="110">
        <v>0.20536000000000001</v>
      </c>
      <c r="AG383" s="110" t="s">
        <v>325</v>
      </c>
      <c r="AH383" s="110" t="s">
        <v>237</v>
      </c>
      <c r="AI383" s="110"/>
    </row>
    <row r="384" spans="27:35">
      <c r="AA384" s="110" t="str">
        <f t="shared" si="58"/>
        <v>United Kingdom</v>
      </c>
      <c r="AB384" s="110" t="str">
        <f t="shared" si="47"/>
        <v>Plane</v>
      </c>
      <c r="AC384" s="110" t="str">
        <f>$X$13</f>
        <v>Plane - Short-haul - Business class</v>
      </c>
      <c r="AD384" s="110" t="str">
        <f t="shared" si="49"/>
        <v>United KingdomPlane - Short-haul - Business class</v>
      </c>
      <c r="AE384" s="110">
        <v>2024</v>
      </c>
      <c r="AF384" s="110">
        <v>0.30802999999999997</v>
      </c>
      <c r="AG384" s="110" t="s">
        <v>325</v>
      </c>
      <c r="AH384" s="110" t="s">
        <v>237</v>
      </c>
      <c r="AI384" s="110"/>
    </row>
    <row r="385" spans="27:35">
      <c r="AA385" s="110" t="str">
        <f t="shared" si="58"/>
        <v>United Kingdom</v>
      </c>
      <c r="AB385" s="110" t="str">
        <f t="shared" si="47"/>
        <v>Plane</v>
      </c>
      <c r="AC385" s="110" t="str">
        <f>$X$14</f>
        <v>Plane - Long-haul - Economy</v>
      </c>
      <c r="AD385" s="110" t="str">
        <f t="shared" si="49"/>
        <v>United KingdomPlane - Long-haul - Economy</v>
      </c>
      <c r="AE385" s="110">
        <v>2024</v>
      </c>
      <c r="AF385" s="110">
        <v>0.22472</v>
      </c>
      <c r="AG385" s="110" t="s">
        <v>325</v>
      </c>
      <c r="AH385" s="110" t="s">
        <v>237</v>
      </c>
      <c r="AI385" s="110"/>
    </row>
    <row r="386" spans="27:35">
      <c r="AA386" s="110" t="str">
        <f t="shared" si="58"/>
        <v>United Kingdom</v>
      </c>
      <c r="AB386" s="110" t="str">
        <f t="shared" si="47"/>
        <v>Plane</v>
      </c>
      <c r="AC386" s="110" t="str">
        <f>$X$15</f>
        <v>Plane - Long-haul - Premium economy</v>
      </c>
      <c r="AD386" s="110" t="str">
        <f t="shared" si="49"/>
        <v>United KingdomPlane - Long-haul - Premium economy</v>
      </c>
      <c r="AE386" s="110">
        <v>2024</v>
      </c>
      <c r="AF386" s="110">
        <v>0.35952000000000001</v>
      </c>
      <c r="AG386" s="110" t="s">
        <v>325</v>
      </c>
      <c r="AH386" s="110" t="s">
        <v>237</v>
      </c>
      <c r="AI386" s="110"/>
    </row>
    <row r="387" spans="27:35">
      <c r="AA387" s="110" t="str">
        <f t="shared" si="58"/>
        <v>United Kingdom</v>
      </c>
      <c r="AB387" s="110" t="str">
        <f t="shared" si="47"/>
        <v>Plane</v>
      </c>
      <c r="AC387" s="110" t="str">
        <f>$X$16</f>
        <v>Plane - Long-haul - Business class</v>
      </c>
      <c r="AD387" s="110" t="str">
        <f t="shared" si="49"/>
        <v>United KingdomPlane - Long-haul - Business class</v>
      </c>
      <c r="AE387" s="110">
        <v>2024</v>
      </c>
      <c r="AF387" s="110">
        <v>0.65165000000000006</v>
      </c>
      <c r="AG387" s="110" t="s">
        <v>325</v>
      </c>
      <c r="AH387" s="110" t="s">
        <v>237</v>
      </c>
      <c r="AI387" s="110"/>
    </row>
    <row r="388" spans="27:35">
      <c r="AA388" s="110" t="str">
        <f t="shared" si="58"/>
        <v>United Kingdom</v>
      </c>
      <c r="AB388" s="110" t="str">
        <f t="shared" ref="AB388" si="59">$S$6</f>
        <v>Plane</v>
      </c>
      <c r="AC388" s="110" t="str">
        <f>$X$17</f>
        <v>Plane - Long-haul - First class</v>
      </c>
      <c r="AD388" s="110" t="str">
        <f t="shared" si="49"/>
        <v>United KingdomPlane - Long-haul - First class</v>
      </c>
      <c r="AE388" s="110">
        <v>2024</v>
      </c>
      <c r="AF388" s="110">
        <v>0.89884302953020123</v>
      </c>
      <c r="AG388" s="110" t="s">
        <v>325</v>
      </c>
      <c r="AH388" s="110" t="s">
        <v>237</v>
      </c>
      <c r="AI388" s="110"/>
    </row>
    <row r="389" spans="27:35">
      <c r="AA389" s="110" t="str">
        <f t="shared" ref="AA389:AA390" si="60">$A$3</f>
        <v>Albania</v>
      </c>
      <c r="AB389" s="110" t="str">
        <f>$S$3</f>
        <v>Bus</v>
      </c>
      <c r="AC389" s="110" t="str">
        <f>$X$5</f>
        <v>Bus - Average local bus</v>
      </c>
      <c r="AD389" s="110" t="str">
        <f t="shared" si="49"/>
        <v>AlbaniaBus - Average local bus</v>
      </c>
      <c r="AE389" s="110">
        <v>2024</v>
      </c>
      <c r="AF389" s="110">
        <v>0.13495000000000001</v>
      </c>
      <c r="AG389" s="110" t="s">
        <v>325</v>
      </c>
      <c r="AH389" s="110" t="s">
        <v>237</v>
      </c>
      <c r="AI389" s="110"/>
    </row>
    <row r="390" spans="27:35">
      <c r="AA390" s="110" t="str">
        <f t="shared" si="60"/>
        <v>Albania</v>
      </c>
      <c r="AB390" s="110" t="str">
        <f>$S$5</f>
        <v>Coach</v>
      </c>
      <c r="AC390" s="110" t="str">
        <f>$X$11</f>
        <v>Coach</v>
      </c>
      <c r="AD390" s="110" t="str">
        <f t="shared" si="49"/>
        <v>AlbaniaCoach</v>
      </c>
      <c r="AE390" s="110">
        <v>2024</v>
      </c>
      <c r="AF390" s="110">
        <v>3.3729999999999996E-2</v>
      </c>
      <c r="AG390" s="110" t="s">
        <v>325</v>
      </c>
      <c r="AH390" s="110" t="s">
        <v>237</v>
      </c>
      <c r="AI390" s="110"/>
    </row>
    <row r="391" spans="27:35">
      <c r="AA391" s="110" t="str">
        <f t="shared" ref="AA391:AA392" si="61">$A$11</f>
        <v>Cyprus</v>
      </c>
      <c r="AB391" s="110" t="str">
        <f>$S$3</f>
        <v>Bus</v>
      </c>
      <c r="AC391" s="110" t="str">
        <f>$X$5</f>
        <v>Bus - Average local bus</v>
      </c>
      <c r="AD391" s="110" t="str">
        <f>AA391&amp;AC391</f>
        <v>CyprusBus - Average local bus</v>
      </c>
      <c r="AE391" s="110">
        <v>2024</v>
      </c>
      <c r="AF391" s="110">
        <v>0.13495000000000001</v>
      </c>
      <c r="AG391" s="110" t="s">
        <v>325</v>
      </c>
      <c r="AH391" s="110" t="s">
        <v>237</v>
      </c>
      <c r="AI391" s="110"/>
    </row>
    <row r="392" spans="27:35">
      <c r="AA392" s="110" t="str">
        <f t="shared" si="61"/>
        <v>Cyprus</v>
      </c>
      <c r="AB392" s="110" t="str">
        <f>$S$5</f>
        <v>Coach</v>
      </c>
      <c r="AC392" s="110" t="str">
        <f>$X$11</f>
        <v>Coach</v>
      </c>
      <c r="AD392" s="110" t="str">
        <f>AA392&amp;AC392</f>
        <v>CyprusCoach</v>
      </c>
      <c r="AE392" s="110">
        <v>2024</v>
      </c>
      <c r="AF392" s="110">
        <v>3.3729999999999996E-2</v>
      </c>
      <c r="AG392" s="110" t="s">
        <v>325</v>
      </c>
      <c r="AH392" s="110" t="s">
        <v>237</v>
      </c>
      <c r="AI392" s="110"/>
    </row>
    <row r="393" spans="27:35">
      <c r="AA393" s="110" t="str">
        <f t="shared" ref="AA393:AA394" si="62">$A$4</f>
        <v>Andorra</v>
      </c>
      <c r="AB393" s="110" t="str">
        <f>$S$3</f>
        <v>Bus</v>
      </c>
      <c r="AC393" s="110" t="str">
        <f>$X$5</f>
        <v>Bus - Average local bus</v>
      </c>
      <c r="AD393" s="110" t="str">
        <f t="shared" ref="AD393:AD458" si="63">AA393&amp;AC393</f>
        <v>AndorraBus - Average local bus</v>
      </c>
      <c r="AE393" s="110">
        <v>2024</v>
      </c>
      <c r="AF393" s="110">
        <v>0.13495000000000001</v>
      </c>
      <c r="AG393" s="110" t="s">
        <v>325</v>
      </c>
      <c r="AH393" s="110" t="s">
        <v>237</v>
      </c>
      <c r="AI393" s="110"/>
    </row>
    <row r="394" spans="27:35">
      <c r="AA394" s="110" t="str">
        <f t="shared" si="62"/>
        <v>Andorra</v>
      </c>
      <c r="AB394" s="110" t="str">
        <f>$S$5</f>
        <v>Coach</v>
      </c>
      <c r="AC394" s="110" t="str">
        <f>$X$11</f>
        <v>Coach</v>
      </c>
      <c r="AD394" s="110" t="str">
        <f t="shared" si="63"/>
        <v>AndorraCoach</v>
      </c>
      <c r="AE394" s="110">
        <v>2024</v>
      </c>
      <c r="AF394" s="110">
        <v>3.3729999999999996E-2</v>
      </c>
      <c r="AG394" s="110" t="s">
        <v>325</v>
      </c>
      <c r="AH394" s="110" t="s">
        <v>237</v>
      </c>
      <c r="AI394" s="110"/>
    </row>
    <row r="395" spans="27:35">
      <c r="AA395" s="110" t="str">
        <f t="shared" ref="AA395:AA396" si="64">$A$5</f>
        <v>Austria</v>
      </c>
      <c r="AB395" s="110" t="str">
        <f>$S$3</f>
        <v>Bus</v>
      </c>
      <c r="AC395" s="110" t="str">
        <f>$X$5</f>
        <v>Bus - Average local bus</v>
      </c>
      <c r="AD395" s="110" t="str">
        <f t="shared" si="63"/>
        <v>AustriaBus - Average local bus</v>
      </c>
      <c r="AE395" s="110">
        <v>2024</v>
      </c>
      <c r="AF395" s="110">
        <v>0.13495000000000001</v>
      </c>
      <c r="AG395" s="110" t="s">
        <v>325</v>
      </c>
      <c r="AH395" s="110" t="s">
        <v>237</v>
      </c>
      <c r="AI395" s="110"/>
    </row>
    <row r="396" spans="27:35">
      <c r="AA396" s="110" t="str">
        <f t="shared" si="64"/>
        <v>Austria</v>
      </c>
      <c r="AB396" s="110" t="str">
        <f>$S$5</f>
        <v>Coach</v>
      </c>
      <c r="AC396" s="110" t="str">
        <f>$X$11</f>
        <v>Coach</v>
      </c>
      <c r="AD396" s="110" t="str">
        <f t="shared" si="63"/>
        <v>AustriaCoach</v>
      </c>
      <c r="AE396" s="110">
        <v>2024</v>
      </c>
      <c r="AF396" s="110">
        <v>3.3729999999999996E-2</v>
      </c>
      <c r="AG396" s="110" t="s">
        <v>325</v>
      </c>
      <c r="AH396" s="110" t="s">
        <v>237</v>
      </c>
      <c r="AI396" s="110"/>
    </row>
    <row r="397" spans="27:35">
      <c r="AA397" s="110" t="str">
        <f t="shared" ref="AA397:AA398" si="65">$A$6</f>
        <v>Belarus</v>
      </c>
      <c r="AB397" s="110" t="str">
        <f>$S$3</f>
        <v>Bus</v>
      </c>
      <c r="AC397" s="110" t="str">
        <f>$X$5</f>
        <v>Bus - Average local bus</v>
      </c>
      <c r="AD397" s="110" t="str">
        <f t="shared" si="63"/>
        <v>BelarusBus - Average local bus</v>
      </c>
      <c r="AE397" s="110">
        <v>2024</v>
      </c>
      <c r="AF397" s="110">
        <v>0.13495000000000001</v>
      </c>
      <c r="AG397" s="110" t="s">
        <v>325</v>
      </c>
      <c r="AH397" s="110" t="s">
        <v>237</v>
      </c>
      <c r="AI397" s="110"/>
    </row>
    <row r="398" spans="27:35">
      <c r="AA398" s="110" t="str">
        <f t="shared" si="65"/>
        <v>Belarus</v>
      </c>
      <c r="AB398" s="110" t="str">
        <f>$S$5</f>
        <v>Coach</v>
      </c>
      <c r="AC398" s="110" t="str">
        <f>$X$11</f>
        <v>Coach</v>
      </c>
      <c r="AD398" s="110" t="str">
        <f t="shared" si="63"/>
        <v>BelarusCoach</v>
      </c>
      <c r="AE398" s="110">
        <v>2024</v>
      </c>
      <c r="AF398" s="110">
        <v>3.3729999999999996E-2</v>
      </c>
      <c r="AG398" s="110" t="s">
        <v>325</v>
      </c>
      <c r="AH398" s="110" t="s">
        <v>237</v>
      </c>
      <c r="AI398" s="110"/>
    </row>
    <row r="399" spans="27:35">
      <c r="AA399" s="110" t="str">
        <f t="shared" ref="AA399:AA400" si="66">$A$7</f>
        <v>Belgium</v>
      </c>
      <c r="AB399" s="110" t="str">
        <f>$S$3</f>
        <v>Bus</v>
      </c>
      <c r="AC399" s="110" t="str">
        <f>$X$5</f>
        <v>Bus - Average local bus</v>
      </c>
      <c r="AD399" s="110" t="str">
        <f t="shared" si="63"/>
        <v>BelgiumBus - Average local bus</v>
      </c>
      <c r="AE399" s="110">
        <v>2025</v>
      </c>
      <c r="AF399" s="110">
        <v>9.1999999999999998E-2</v>
      </c>
      <c r="AG399" s="110" t="s">
        <v>325</v>
      </c>
      <c r="AH399" s="110" t="s">
        <v>251</v>
      </c>
      <c r="AI399" s="110"/>
    </row>
    <row r="400" spans="27:35">
      <c r="AA400" s="110" t="str">
        <f t="shared" si="66"/>
        <v>Belgium</v>
      </c>
      <c r="AB400" s="110" t="str">
        <f>$S$5</f>
        <v>Coach</v>
      </c>
      <c r="AC400" s="110" t="str">
        <f>$X$11</f>
        <v>Coach</v>
      </c>
      <c r="AD400" s="110" t="str">
        <f t="shared" si="63"/>
        <v>BelgiumCoach</v>
      </c>
      <c r="AE400" s="110">
        <v>2025</v>
      </c>
      <c r="AF400" s="110">
        <v>1.9E-2</v>
      </c>
      <c r="AG400" s="110" t="s">
        <v>325</v>
      </c>
      <c r="AH400" s="110" t="s">
        <v>251</v>
      </c>
      <c r="AI400" s="110"/>
    </row>
    <row r="401" spans="27:35">
      <c r="AA401" s="110" t="str">
        <f t="shared" ref="AA401:AA402" si="67">$A$8</f>
        <v>Bosnia and Herzegovina</v>
      </c>
      <c r="AB401" s="110" t="str">
        <f>$S$3</f>
        <v>Bus</v>
      </c>
      <c r="AC401" s="110" t="str">
        <f>$X$5</f>
        <v>Bus - Average local bus</v>
      </c>
      <c r="AD401" s="110" t="str">
        <f t="shared" si="63"/>
        <v>Bosnia and HerzegovinaBus - Average local bus</v>
      </c>
      <c r="AE401" s="110">
        <v>2024</v>
      </c>
      <c r="AF401" s="110">
        <v>0.13495000000000001</v>
      </c>
      <c r="AG401" s="110" t="s">
        <v>325</v>
      </c>
      <c r="AH401" s="110" t="s">
        <v>237</v>
      </c>
      <c r="AI401" s="110"/>
    </row>
    <row r="402" spans="27:35">
      <c r="AA402" s="110" t="str">
        <f t="shared" si="67"/>
        <v>Bosnia and Herzegovina</v>
      </c>
      <c r="AB402" s="110" t="str">
        <f>$S$5</f>
        <v>Coach</v>
      </c>
      <c r="AC402" s="110" t="str">
        <f>$X$11</f>
        <v>Coach</v>
      </c>
      <c r="AD402" s="110" t="str">
        <f t="shared" si="63"/>
        <v>Bosnia and HerzegovinaCoach</v>
      </c>
      <c r="AE402" s="110">
        <v>2024</v>
      </c>
      <c r="AF402" s="110">
        <v>3.3729999999999996E-2</v>
      </c>
      <c r="AG402" s="110" t="s">
        <v>325</v>
      </c>
      <c r="AH402" s="110" t="s">
        <v>237</v>
      </c>
      <c r="AI402" s="110"/>
    </row>
    <row r="403" spans="27:35">
      <c r="AA403" s="110" t="str">
        <f t="shared" ref="AA403:AA404" si="68">$A$9</f>
        <v>Bulgaria</v>
      </c>
      <c r="AB403" s="110" t="str">
        <f>$S$3</f>
        <v>Bus</v>
      </c>
      <c r="AC403" s="110" t="str">
        <f>$X$5</f>
        <v>Bus - Average local bus</v>
      </c>
      <c r="AD403" s="110" t="str">
        <f t="shared" si="63"/>
        <v>BulgariaBus - Average local bus</v>
      </c>
      <c r="AE403" s="110">
        <v>2024</v>
      </c>
      <c r="AF403" s="110">
        <v>0.13495000000000001</v>
      </c>
      <c r="AG403" s="110" t="s">
        <v>325</v>
      </c>
      <c r="AH403" s="110" t="s">
        <v>237</v>
      </c>
      <c r="AI403" s="110"/>
    </row>
    <row r="404" spans="27:35">
      <c r="AA404" s="110" t="str">
        <f t="shared" si="68"/>
        <v>Bulgaria</v>
      </c>
      <c r="AB404" s="110" t="str">
        <f>$S$5</f>
        <v>Coach</v>
      </c>
      <c r="AC404" s="110" t="str">
        <f>$X$11</f>
        <v>Coach</v>
      </c>
      <c r="AD404" s="110" t="str">
        <f t="shared" si="63"/>
        <v>BulgariaCoach</v>
      </c>
      <c r="AE404" s="110">
        <v>2024</v>
      </c>
      <c r="AF404" s="110">
        <v>3.3729999999999996E-2</v>
      </c>
      <c r="AG404" s="110" t="s">
        <v>325</v>
      </c>
      <c r="AH404" s="110" t="s">
        <v>237</v>
      </c>
      <c r="AI404" s="110"/>
    </row>
    <row r="405" spans="27:35">
      <c r="AA405" s="110" t="str">
        <f t="shared" ref="AA405:AA406" si="69">$A$10</f>
        <v>Croatia</v>
      </c>
      <c r="AB405" s="110" t="str">
        <f>$S$3</f>
        <v>Bus</v>
      </c>
      <c r="AC405" s="110" t="str">
        <f>$X$5</f>
        <v>Bus - Average local bus</v>
      </c>
      <c r="AD405" s="110" t="str">
        <f t="shared" si="63"/>
        <v>CroatiaBus - Average local bus</v>
      </c>
      <c r="AE405" s="110">
        <v>2024</v>
      </c>
      <c r="AF405" s="110">
        <v>0.13495000000000001</v>
      </c>
      <c r="AG405" s="110" t="s">
        <v>325</v>
      </c>
      <c r="AH405" s="110" t="s">
        <v>237</v>
      </c>
      <c r="AI405" s="110"/>
    </row>
    <row r="406" spans="27:35">
      <c r="AA406" s="110" t="str">
        <f t="shared" si="69"/>
        <v>Croatia</v>
      </c>
      <c r="AB406" s="110" t="str">
        <f>$S$5</f>
        <v>Coach</v>
      </c>
      <c r="AC406" s="110" t="str">
        <f>$X$11</f>
        <v>Coach</v>
      </c>
      <c r="AD406" s="110" t="str">
        <f t="shared" si="63"/>
        <v>CroatiaCoach</v>
      </c>
      <c r="AE406" s="110">
        <v>2024</v>
      </c>
      <c r="AF406" s="110">
        <v>3.3729999999999996E-2</v>
      </c>
      <c r="AG406" s="110" t="s">
        <v>325</v>
      </c>
      <c r="AH406" s="110" t="s">
        <v>237</v>
      </c>
      <c r="AI406" s="110"/>
    </row>
    <row r="407" spans="27:35">
      <c r="AA407" s="110" t="str">
        <f t="shared" ref="AA407:AA408" si="70">$A$12</f>
        <v>Czechia</v>
      </c>
      <c r="AB407" s="110" t="str">
        <f>$S$3</f>
        <v>Bus</v>
      </c>
      <c r="AC407" s="110" t="str">
        <f>$X$5</f>
        <v>Bus - Average local bus</v>
      </c>
      <c r="AD407" s="110" t="str">
        <f t="shared" si="63"/>
        <v>CzechiaBus - Average local bus</v>
      </c>
      <c r="AE407" s="110">
        <v>2024</v>
      </c>
      <c r="AF407" s="110">
        <v>0.13495000000000001</v>
      </c>
      <c r="AG407" s="110" t="s">
        <v>325</v>
      </c>
      <c r="AH407" s="110" t="s">
        <v>237</v>
      </c>
      <c r="AI407" s="110"/>
    </row>
    <row r="408" spans="27:35">
      <c r="AA408" s="110" t="str">
        <f t="shared" si="70"/>
        <v>Czechia</v>
      </c>
      <c r="AB408" s="110" t="str">
        <f>$S$5</f>
        <v>Coach</v>
      </c>
      <c r="AC408" s="110" t="str">
        <f>$X$11</f>
        <v>Coach</v>
      </c>
      <c r="AD408" s="110" t="str">
        <f t="shared" si="63"/>
        <v>CzechiaCoach</v>
      </c>
      <c r="AE408" s="110">
        <v>2024</v>
      </c>
      <c r="AF408" s="110">
        <v>3.3729999999999996E-2</v>
      </c>
      <c r="AG408" s="110" t="s">
        <v>325</v>
      </c>
      <c r="AH408" s="110" t="s">
        <v>237</v>
      </c>
      <c r="AI408" s="110"/>
    </row>
    <row r="409" spans="27:35">
      <c r="AA409" s="110" t="str">
        <f t="shared" ref="AA409:AA410" si="71">$A$13</f>
        <v>Denmark</v>
      </c>
      <c r="AB409" s="110" t="str">
        <f>$S$3</f>
        <v>Bus</v>
      </c>
      <c r="AC409" s="110" t="str">
        <f>$X$5</f>
        <v>Bus - Average local bus</v>
      </c>
      <c r="AD409" s="110" t="str">
        <f t="shared" si="63"/>
        <v>DenmarkBus - Average local bus</v>
      </c>
      <c r="AE409" s="110">
        <v>2024</v>
      </c>
      <c r="AF409" s="110">
        <v>0.13495000000000001</v>
      </c>
      <c r="AG409" s="110" t="s">
        <v>325</v>
      </c>
      <c r="AH409" s="110" t="s">
        <v>237</v>
      </c>
      <c r="AI409" s="110"/>
    </row>
    <row r="410" spans="27:35">
      <c r="AA410" s="110" t="str">
        <f t="shared" si="71"/>
        <v>Denmark</v>
      </c>
      <c r="AB410" s="110" t="str">
        <f>$S$5</f>
        <v>Coach</v>
      </c>
      <c r="AC410" s="110" t="str">
        <f>$X$11</f>
        <v>Coach</v>
      </c>
      <c r="AD410" s="110" t="str">
        <f t="shared" si="63"/>
        <v>DenmarkCoach</v>
      </c>
      <c r="AE410" s="110">
        <v>2024</v>
      </c>
      <c r="AF410" s="110">
        <v>3.3729999999999996E-2</v>
      </c>
      <c r="AG410" s="110" t="s">
        <v>325</v>
      </c>
      <c r="AH410" s="110" t="s">
        <v>237</v>
      </c>
      <c r="AI410" s="110"/>
    </row>
    <row r="411" spans="27:35">
      <c r="AA411" s="110" t="str">
        <f t="shared" ref="AA411:AA412" si="72">$A$14</f>
        <v>Estonia</v>
      </c>
      <c r="AB411" s="110" t="str">
        <f>$S$3</f>
        <v>Bus</v>
      </c>
      <c r="AC411" s="110" t="str">
        <f>$X$5</f>
        <v>Bus - Average local bus</v>
      </c>
      <c r="AD411" s="110" t="str">
        <f t="shared" si="63"/>
        <v>EstoniaBus - Average local bus</v>
      </c>
      <c r="AE411" s="110">
        <v>2024</v>
      </c>
      <c r="AF411" s="110">
        <v>0.13495000000000001</v>
      </c>
      <c r="AG411" s="110" t="s">
        <v>325</v>
      </c>
      <c r="AH411" s="110" t="s">
        <v>237</v>
      </c>
      <c r="AI411" s="110"/>
    </row>
    <row r="412" spans="27:35">
      <c r="AA412" s="110" t="str">
        <f t="shared" si="72"/>
        <v>Estonia</v>
      </c>
      <c r="AB412" s="110" t="str">
        <f>$S$5</f>
        <v>Coach</v>
      </c>
      <c r="AC412" s="110" t="str">
        <f>$X$11</f>
        <v>Coach</v>
      </c>
      <c r="AD412" s="110" t="str">
        <f t="shared" si="63"/>
        <v>EstoniaCoach</v>
      </c>
      <c r="AE412" s="110">
        <v>2024</v>
      </c>
      <c r="AF412" s="110">
        <v>3.3729999999999996E-2</v>
      </c>
      <c r="AG412" s="110" t="s">
        <v>325</v>
      </c>
      <c r="AH412" s="110" t="s">
        <v>237</v>
      </c>
      <c r="AI412" s="110"/>
    </row>
    <row r="413" spans="27:35">
      <c r="AA413" s="110" t="str">
        <f t="shared" ref="AA413:AA414" si="73">$A$15</f>
        <v>Finland</v>
      </c>
      <c r="AB413" s="110" t="str">
        <f>$S$3</f>
        <v>Bus</v>
      </c>
      <c r="AC413" s="110" t="str">
        <f>$X$5</f>
        <v>Bus - Average local bus</v>
      </c>
      <c r="AD413" s="110" t="str">
        <f t="shared" si="63"/>
        <v>FinlandBus - Average local bus</v>
      </c>
      <c r="AE413" s="110">
        <v>2024</v>
      </c>
      <c r="AF413" s="110">
        <v>0.13495000000000001</v>
      </c>
      <c r="AG413" s="110" t="s">
        <v>325</v>
      </c>
      <c r="AH413" s="110" t="s">
        <v>237</v>
      </c>
      <c r="AI413" s="110"/>
    </row>
    <row r="414" spans="27:35">
      <c r="AA414" s="110" t="str">
        <f t="shared" si="73"/>
        <v>Finland</v>
      </c>
      <c r="AB414" s="110" t="str">
        <f>$S$5</f>
        <v>Coach</v>
      </c>
      <c r="AC414" s="110" t="str">
        <f>$X$11</f>
        <v>Coach</v>
      </c>
      <c r="AD414" s="110" t="str">
        <f t="shared" si="63"/>
        <v>FinlandCoach</v>
      </c>
      <c r="AE414" s="110">
        <v>2024</v>
      </c>
      <c r="AF414" s="110">
        <v>3.3729999999999996E-2</v>
      </c>
      <c r="AG414" s="110" t="s">
        <v>325</v>
      </c>
      <c r="AH414" s="110" t="s">
        <v>237</v>
      </c>
      <c r="AI414" s="110"/>
    </row>
    <row r="415" spans="27:35">
      <c r="AA415" s="110" t="str">
        <f t="shared" ref="AA415:AA416" si="74">$A$16</f>
        <v>France</v>
      </c>
      <c r="AB415" s="110" t="str">
        <f>$S$3</f>
        <v>Bus</v>
      </c>
      <c r="AC415" s="110" t="str">
        <f>$X$5</f>
        <v>Bus - Average local bus</v>
      </c>
      <c r="AD415" s="110" t="str">
        <f t="shared" si="63"/>
        <v>FranceBus - Average local bus</v>
      </c>
      <c r="AE415" s="110">
        <v>2022</v>
      </c>
      <c r="AF415" s="110">
        <v>0.151</v>
      </c>
      <c r="AG415" s="110" t="s">
        <v>325</v>
      </c>
      <c r="AH415" s="110" t="s">
        <v>228</v>
      </c>
      <c r="AI415" s="110"/>
    </row>
    <row r="416" spans="27:35">
      <c r="AA416" s="110" t="str">
        <f t="shared" si="74"/>
        <v>France</v>
      </c>
      <c r="AB416" s="110" t="str">
        <f>$S$5</f>
        <v>Coach</v>
      </c>
      <c r="AC416" s="110" t="str">
        <f>$X$11</f>
        <v>Coach</v>
      </c>
      <c r="AD416" s="110" t="str">
        <f t="shared" si="63"/>
        <v>FranceCoach</v>
      </c>
      <c r="AE416" s="110">
        <v>2021</v>
      </c>
      <c r="AF416" s="110">
        <v>2.9499999999999998E-2</v>
      </c>
      <c r="AG416" s="110" t="s">
        <v>325</v>
      </c>
      <c r="AH416" s="110" t="s">
        <v>228</v>
      </c>
      <c r="AI416" s="110"/>
    </row>
    <row r="417" spans="27:35">
      <c r="AA417" s="110" t="str">
        <f t="shared" ref="AA417:AA418" si="75">$A$17</f>
        <v>Germany</v>
      </c>
      <c r="AB417" s="110" t="str">
        <f>$S$3</f>
        <v>Bus</v>
      </c>
      <c r="AC417" s="110" t="str">
        <f>$X$5</f>
        <v>Bus - Average local bus</v>
      </c>
      <c r="AD417" s="110" t="str">
        <f t="shared" si="63"/>
        <v>GermanyBus - Average local bus</v>
      </c>
      <c r="AE417" s="110">
        <v>2020</v>
      </c>
      <c r="AF417" s="110">
        <v>4.3400000000000001E-2</v>
      </c>
      <c r="AG417" s="110" t="s">
        <v>325</v>
      </c>
      <c r="AH417" s="114" t="s">
        <v>280</v>
      </c>
      <c r="AI417" s="110"/>
    </row>
    <row r="418" spans="27:35">
      <c r="AA418" s="110" t="str">
        <f t="shared" si="75"/>
        <v>Germany</v>
      </c>
      <c r="AB418" s="110" t="str">
        <f>$S$5</f>
        <v>Coach</v>
      </c>
      <c r="AC418" s="110" t="str">
        <f>$X$11</f>
        <v>Coach</v>
      </c>
      <c r="AD418" s="110" t="str">
        <f t="shared" si="63"/>
        <v>GermanyCoach</v>
      </c>
      <c r="AE418" s="110">
        <v>2023</v>
      </c>
      <c r="AF418" s="110">
        <v>5.1400000000000001E-2</v>
      </c>
      <c r="AG418" s="110" t="s">
        <v>325</v>
      </c>
      <c r="AH418" s="114" t="s">
        <v>330</v>
      </c>
      <c r="AI418" s="110"/>
    </row>
    <row r="419" spans="27:35">
      <c r="AA419" s="110" t="str">
        <f t="shared" ref="AA419:AA420" si="76">$A$18</f>
        <v>Greece</v>
      </c>
      <c r="AB419" s="110" t="str">
        <f>$S$3</f>
        <v>Bus</v>
      </c>
      <c r="AC419" s="110" t="str">
        <f>$X$5</f>
        <v>Bus - Average local bus</v>
      </c>
      <c r="AD419" s="110" t="str">
        <f t="shared" si="63"/>
        <v>GreeceBus - Average local bus</v>
      </c>
      <c r="AE419" s="110">
        <v>2024</v>
      </c>
      <c r="AF419" s="110">
        <v>0.13495000000000001</v>
      </c>
      <c r="AG419" s="110" t="s">
        <v>325</v>
      </c>
      <c r="AH419" s="110" t="s">
        <v>237</v>
      </c>
      <c r="AI419" s="110"/>
    </row>
    <row r="420" spans="27:35">
      <c r="AA420" s="110" t="str">
        <f t="shared" si="76"/>
        <v>Greece</v>
      </c>
      <c r="AB420" s="110" t="str">
        <f>$S$5</f>
        <v>Coach</v>
      </c>
      <c r="AC420" s="110" t="str">
        <f>$X$11</f>
        <v>Coach</v>
      </c>
      <c r="AD420" s="110" t="str">
        <f t="shared" si="63"/>
        <v>GreeceCoach</v>
      </c>
      <c r="AE420" s="110">
        <v>2024</v>
      </c>
      <c r="AF420" s="110">
        <v>3.3729999999999996E-2</v>
      </c>
      <c r="AG420" s="110" t="s">
        <v>325</v>
      </c>
      <c r="AH420" s="110" t="s">
        <v>237</v>
      </c>
      <c r="AI420" s="110"/>
    </row>
    <row r="421" spans="27:35">
      <c r="AA421" s="110" t="str">
        <f t="shared" ref="AA421:AA422" si="77">$A$19</f>
        <v>Hungary</v>
      </c>
      <c r="AB421" s="110" t="str">
        <f>$S$3</f>
        <v>Bus</v>
      </c>
      <c r="AC421" s="110" t="str">
        <f>$X$5</f>
        <v>Bus - Average local bus</v>
      </c>
      <c r="AD421" s="110" t="str">
        <f t="shared" si="63"/>
        <v>HungaryBus - Average local bus</v>
      </c>
      <c r="AE421" s="110">
        <v>2024</v>
      </c>
      <c r="AF421" s="110">
        <v>0.13495000000000001</v>
      </c>
      <c r="AG421" s="110" t="s">
        <v>325</v>
      </c>
      <c r="AH421" s="110" t="s">
        <v>237</v>
      </c>
      <c r="AI421" s="110"/>
    </row>
    <row r="422" spans="27:35">
      <c r="AA422" s="110" t="str">
        <f t="shared" si="77"/>
        <v>Hungary</v>
      </c>
      <c r="AB422" s="110" t="str">
        <f>$S$5</f>
        <v>Coach</v>
      </c>
      <c r="AC422" s="110" t="str">
        <f>$X$11</f>
        <v>Coach</v>
      </c>
      <c r="AD422" s="110" t="str">
        <f t="shared" si="63"/>
        <v>HungaryCoach</v>
      </c>
      <c r="AE422" s="110">
        <v>2024</v>
      </c>
      <c r="AF422" s="110">
        <v>3.3729999999999996E-2</v>
      </c>
      <c r="AG422" s="110" t="s">
        <v>325</v>
      </c>
      <c r="AH422" s="110" t="s">
        <v>237</v>
      </c>
      <c r="AI422" s="110"/>
    </row>
    <row r="423" spans="27:35">
      <c r="AA423" s="110" t="str">
        <f t="shared" ref="AA423:AA424" si="78">$A$20</f>
        <v>Iceland</v>
      </c>
      <c r="AB423" s="110" t="str">
        <f>$S$3</f>
        <v>Bus</v>
      </c>
      <c r="AC423" s="110" t="str">
        <f>$X$5</f>
        <v>Bus - Average local bus</v>
      </c>
      <c r="AD423" s="110" t="str">
        <f t="shared" si="63"/>
        <v>IcelandBus - Average local bus</v>
      </c>
      <c r="AE423" s="110">
        <v>2024</v>
      </c>
      <c r="AF423" s="110">
        <v>0.13495000000000001</v>
      </c>
      <c r="AG423" s="110" t="s">
        <v>325</v>
      </c>
      <c r="AH423" s="110" t="s">
        <v>237</v>
      </c>
      <c r="AI423" s="110"/>
    </row>
    <row r="424" spans="27:35">
      <c r="AA424" s="110" t="str">
        <f t="shared" si="78"/>
        <v>Iceland</v>
      </c>
      <c r="AB424" s="110" t="str">
        <f>$S$5</f>
        <v>Coach</v>
      </c>
      <c r="AC424" s="110" t="str">
        <f>$X$11</f>
        <v>Coach</v>
      </c>
      <c r="AD424" s="110" t="str">
        <f t="shared" si="63"/>
        <v>IcelandCoach</v>
      </c>
      <c r="AE424" s="110">
        <v>2024</v>
      </c>
      <c r="AF424" s="110">
        <v>3.3729999999999996E-2</v>
      </c>
      <c r="AG424" s="110" t="s">
        <v>325</v>
      </c>
      <c r="AH424" s="110" t="s">
        <v>237</v>
      </c>
      <c r="AI424" s="110"/>
    </row>
    <row r="425" spans="27:35">
      <c r="AA425" s="110" t="str">
        <f t="shared" ref="AA425:AA426" si="79">$A$21</f>
        <v>Ireland</v>
      </c>
      <c r="AB425" s="110" t="str">
        <f>$S$3</f>
        <v>Bus</v>
      </c>
      <c r="AC425" s="110" t="str">
        <f>$X$5</f>
        <v>Bus - Average local bus</v>
      </c>
      <c r="AD425" s="110" t="str">
        <f t="shared" si="63"/>
        <v>IrelandBus - Average local bus</v>
      </c>
      <c r="AE425" s="110">
        <v>2024</v>
      </c>
      <c r="AF425" s="110">
        <v>0.13495000000000001</v>
      </c>
      <c r="AG425" s="110" t="s">
        <v>325</v>
      </c>
      <c r="AH425" s="110" t="s">
        <v>237</v>
      </c>
      <c r="AI425" s="110"/>
    </row>
    <row r="426" spans="27:35">
      <c r="AA426" s="110" t="str">
        <f t="shared" si="79"/>
        <v>Ireland</v>
      </c>
      <c r="AB426" s="110" t="str">
        <f>$S$5</f>
        <v>Coach</v>
      </c>
      <c r="AC426" s="110" t="str">
        <f>$X$11</f>
        <v>Coach</v>
      </c>
      <c r="AD426" s="110" t="str">
        <f t="shared" si="63"/>
        <v>IrelandCoach</v>
      </c>
      <c r="AE426" s="110">
        <v>2024</v>
      </c>
      <c r="AF426" s="110">
        <v>3.3729999999999996E-2</v>
      </c>
      <c r="AG426" s="110" t="s">
        <v>325</v>
      </c>
      <c r="AH426" s="110" t="s">
        <v>237</v>
      </c>
      <c r="AI426" s="110"/>
    </row>
    <row r="427" spans="27:35">
      <c r="AA427" s="110" t="str">
        <f t="shared" ref="AA427:AA428" si="80">$A$22</f>
        <v>Italy</v>
      </c>
      <c r="AB427" s="110" t="str">
        <f>$S$3</f>
        <v>Bus</v>
      </c>
      <c r="AC427" s="110" t="str">
        <f>$X$5</f>
        <v>Bus - Average local bus</v>
      </c>
      <c r="AD427" s="110" t="str">
        <f t="shared" si="63"/>
        <v>ItalyBus - Average local bus</v>
      </c>
      <c r="AE427" s="110">
        <v>2024</v>
      </c>
      <c r="AF427" s="110">
        <v>0.13495000000000001</v>
      </c>
      <c r="AG427" s="110" t="s">
        <v>325</v>
      </c>
      <c r="AH427" s="110" t="s">
        <v>237</v>
      </c>
      <c r="AI427" s="110"/>
    </row>
    <row r="428" spans="27:35">
      <c r="AA428" s="110" t="str">
        <f t="shared" si="80"/>
        <v>Italy</v>
      </c>
      <c r="AB428" s="110" t="str">
        <f>$S$5</f>
        <v>Coach</v>
      </c>
      <c r="AC428" s="110" t="str">
        <f>$X$11</f>
        <v>Coach</v>
      </c>
      <c r="AD428" s="110" t="str">
        <f t="shared" si="63"/>
        <v>ItalyCoach</v>
      </c>
      <c r="AE428" s="110">
        <v>2024</v>
      </c>
      <c r="AF428" s="110">
        <v>3.3729999999999996E-2</v>
      </c>
      <c r="AG428" s="110" t="s">
        <v>325</v>
      </c>
      <c r="AH428" s="110" t="s">
        <v>237</v>
      </c>
      <c r="AI428" s="110"/>
    </row>
    <row r="429" spans="27:35">
      <c r="AA429" s="110" t="str">
        <f t="shared" ref="AA429:AA430" si="81">$A$23</f>
        <v>Latvia</v>
      </c>
      <c r="AB429" s="110" t="str">
        <f>$S$3</f>
        <v>Bus</v>
      </c>
      <c r="AC429" s="110" t="str">
        <f>$X$5</f>
        <v>Bus - Average local bus</v>
      </c>
      <c r="AD429" s="110" t="str">
        <f t="shared" si="63"/>
        <v>LatviaBus - Average local bus</v>
      </c>
      <c r="AE429" s="110">
        <v>2024</v>
      </c>
      <c r="AF429" s="110">
        <v>0.13495000000000001</v>
      </c>
      <c r="AG429" s="110" t="s">
        <v>325</v>
      </c>
      <c r="AH429" s="110" t="s">
        <v>237</v>
      </c>
      <c r="AI429" s="110"/>
    </row>
    <row r="430" spans="27:35">
      <c r="AA430" s="110" t="str">
        <f t="shared" si="81"/>
        <v>Latvia</v>
      </c>
      <c r="AB430" s="110" t="str">
        <f>$S$5</f>
        <v>Coach</v>
      </c>
      <c r="AC430" s="110" t="str">
        <f>$X$11</f>
        <v>Coach</v>
      </c>
      <c r="AD430" s="110" t="str">
        <f t="shared" si="63"/>
        <v>LatviaCoach</v>
      </c>
      <c r="AE430" s="110">
        <v>2024</v>
      </c>
      <c r="AF430" s="110">
        <v>3.3729999999999996E-2</v>
      </c>
      <c r="AG430" s="110" t="s">
        <v>325</v>
      </c>
      <c r="AH430" s="110" t="s">
        <v>237</v>
      </c>
      <c r="AI430" s="110"/>
    </row>
    <row r="431" spans="27:35">
      <c r="AA431" s="110" t="str">
        <f t="shared" ref="AA431:AA432" si="82">$A$24</f>
        <v>Liechtenstein</v>
      </c>
      <c r="AB431" s="110" t="str">
        <f>$S$3</f>
        <v>Bus</v>
      </c>
      <c r="AC431" s="110" t="str">
        <f>$X$5</f>
        <v>Bus - Average local bus</v>
      </c>
      <c r="AD431" s="110" t="str">
        <f t="shared" si="63"/>
        <v>LiechtensteinBus - Average local bus</v>
      </c>
      <c r="AE431" s="110">
        <v>2024</v>
      </c>
      <c r="AF431" s="110">
        <v>0.13495000000000001</v>
      </c>
      <c r="AG431" s="110" t="s">
        <v>325</v>
      </c>
      <c r="AH431" s="110" t="s">
        <v>237</v>
      </c>
      <c r="AI431" s="110"/>
    </row>
    <row r="432" spans="27:35">
      <c r="AA432" s="110" t="str">
        <f t="shared" si="82"/>
        <v>Liechtenstein</v>
      </c>
      <c r="AB432" s="110" t="str">
        <f>$S$5</f>
        <v>Coach</v>
      </c>
      <c r="AC432" s="110" t="str">
        <f>$X$11</f>
        <v>Coach</v>
      </c>
      <c r="AD432" s="110" t="str">
        <f t="shared" si="63"/>
        <v>LiechtensteinCoach</v>
      </c>
      <c r="AE432" s="110">
        <v>2024</v>
      </c>
      <c r="AF432" s="110">
        <v>3.3729999999999996E-2</v>
      </c>
      <c r="AG432" s="110" t="s">
        <v>325</v>
      </c>
      <c r="AH432" s="110" t="s">
        <v>237</v>
      </c>
      <c r="AI432" s="110"/>
    </row>
    <row r="433" spans="27:35">
      <c r="AA433" s="110" t="str">
        <f t="shared" ref="AA433:AA434" si="83">$A$25</f>
        <v>Lithuania</v>
      </c>
      <c r="AB433" s="110" t="str">
        <f>$S$3</f>
        <v>Bus</v>
      </c>
      <c r="AC433" s="110" t="str">
        <f>$X$5</f>
        <v>Bus - Average local bus</v>
      </c>
      <c r="AD433" s="110" t="str">
        <f t="shared" si="63"/>
        <v>LithuaniaBus - Average local bus</v>
      </c>
      <c r="AE433" s="110">
        <v>2024</v>
      </c>
      <c r="AF433" s="110">
        <v>0.13495000000000001</v>
      </c>
      <c r="AG433" s="110" t="s">
        <v>325</v>
      </c>
      <c r="AH433" s="110" t="s">
        <v>237</v>
      </c>
      <c r="AI433" s="110"/>
    </row>
    <row r="434" spans="27:35">
      <c r="AA434" s="110" t="str">
        <f t="shared" si="83"/>
        <v>Lithuania</v>
      </c>
      <c r="AB434" s="110" t="str">
        <f>$S$5</f>
        <v>Coach</v>
      </c>
      <c r="AC434" s="110" t="str">
        <f>$X$11</f>
        <v>Coach</v>
      </c>
      <c r="AD434" s="110" t="str">
        <f t="shared" si="63"/>
        <v>LithuaniaCoach</v>
      </c>
      <c r="AE434" s="110">
        <v>2024</v>
      </c>
      <c r="AF434" s="110">
        <v>3.3729999999999996E-2</v>
      </c>
      <c r="AG434" s="110" t="s">
        <v>325</v>
      </c>
      <c r="AH434" s="110" t="s">
        <v>237</v>
      </c>
      <c r="AI434" s="110"/>
    </row>
    <row r="435" spans="27:35">
      <c r="AA435" s="110" t="str">
        <f t="shared" ref="AA435:AA436" si="84">$A$26</f>
        <v>Luxembourg</v>
      </c>
      <c r="AB435" s="110" t="str">
        <f>$S$3</f>
        <v>Bus</v>
      </c>
      <c r="AC435" s="110" t="str">
        <f>$X$5</f>
        <v>Bus - Average local bus</v>
      </c>
      <c r="AD435" s="110" t="str">
        <f t="shared" si="63"/>
        <v>LuxembourgBus - Average local bus</v>
      </c>
      <c r="AE435" s="110">
        <v>2024</v>
      </c>
      <c r="AF435" s="110">
        <v>0.13495000000000001</v>
      </c>
      <c r="AG435" s="110" t="s">
        <v>325</v>
      </c>
      <c r="AH435" s="110" t="s">
        <v>237</v>
      </c>
      <c r="AI435" s="110"/>
    </row>
    <row r="436" spans="27:35">
      <c r="AA436" s="110" t="str">
        <f t="shared" si="84"/>
        <v>Luxembourg</v>
      </c>
      <c r="AB436" s="110" t="str">
        <f>$S$5</f>
        <v>Coach</v>
      </c>
      <c r="AC436" s="110" t="str">
        <f>$X$11</f>
        <v>Coach</v>
      </c>
      <c r="AD436" s="110" t="str">
        <f t="shared" si="63"/>
        <v>LuxembourgCoach</v>
      </c>
      <c r="AE436" s="110">
        <v>2024</v>
      </c>
      <c r="AF436" s="110">
        <v>3.3729999999999996E-2</v>
      </c>
      <c r="AG436" s="110" t="s">
        <v>325</v>
      </c>
      <c r="AH436" s="110" t="s">
        <v>237</v>
      </c>
      <c r="AI436" s="110"/>
    </row>
    <row r="437" spans="27:35">
      <c r="AA437" s="110" t="str">
        <f t="shared" ref="AA437:AA438" si="85">$A$27</f>
        <v>Malta</v>
      </c>
      <c r="AB437" s="110" t="str">
        <f>$S$3</f>
        <v>Bus</v>
      </c>
      <c r="AC437" s="110" t="str">
        <f>$X$5</f>
        <v>Bus - Average local bus</v>
      </c>
      <c r="AD437" s="110" t="str">
        <f t="shared" si="63"/>
        <v>MaltaBus - Average local bus</v>
      </c>
      <c r="AE437" s="110">
        <v>2024</v>
      </c>
      <c r="AF437" s="110">
        <v>0.13495000000000001</v>
      </c>
      <c r="AG437" s="110" t="s">
        <v>325</v>
      </c>
      <c r="AH437" s="110" t="s">
        <v>237</v>
      </c>
      <c r="AI437" s="110"/>
    </row>
    <row r="438" spans="27:35">
      <c r="AA438" s="110" t="str">
        <f t="shared" si="85"/>
        <v>Malta</v>
      </c>
      <c r="AB438" s="110" t="str">
        <f>$S$5</f>
        <v>Coach</v>
      </c>
      <c r="AC438" s="110" t="str">
        <f>$X$11</f>
        <v>Coach</v>
      </c>
      <c r="AD438" s="110" t="str">
        <f t="shared" si="63"/>
        <v>MaltaCoach</v>
      </c>
      <c r="AE438" s="110">
        <v>2024</v>
      </c>
      <c r="AF438" s="110">
        <v>3.3729999999999996E-2</v>
      </c>
      <c r="AG438" s="110" t="s">
        <v>325</v>
      </c>
      <c r="AH438" s="110" t="s">
        <v>237</v>
      </c>
      <c r="AI438" s="110"/>
    </row>
    <row r="439" spans="27:35">
      <c r="AA439" s="110" t="str">
        <f t="shared" ref="AA439:AA440" si="86">$A$28</f>
        <v>Moldova</v>
      </c>
      <c r="AB439" s="110" t="str">
        <f>$S$3</f>
        <v>Bus</v>
      </c>
      <c r="AC439" s="110" t="str">
        <f>$X$5</f>
        <v>Bus - Average local bus</v>
      </c>
      <c r="AD439" s="110" t="str">
        <f t="shared" si="63"/>
        <v>MoldovaBus - Average local bus</v>
      </c>
      <c r="AE439" s="110">
        <v>2024</v>
      </c>
      <c r="AF439" s="110">
        <v>0.13495000000000001</v>
      </c>
      <c r="AG439" s="110" t="s">
        <v>325</v>
      </c>
      <c r="AH439" s="110" t="s">
        <v>237</v>
      </c>
      <c r="AI439" s="110"/>
    </row>
    <row r="440" spans="27:35">
      <c r="AA440" s="110" t="str">
        <f t="shared" si="86"/>
        <v>Moldova</v>
      </c>
      <c r="AB440" s="110" t="str">
        <f>$S$5</f>
        <v>Coach</v>
      </c>
      <c r="AC440" s="110" t="str">
        <f>$X$11</f>
        <v>Coach</v>
      </c>
      <c r="AD440" s="110" t="str">
        <f t="shared" si="63"/>
        <v>MoldovaCoach</v>
      </c>
      <c r="AE440" s="110">
        <v>2024</v>
      </c>
      <c r="AF440" s="110">
        <v>3.3729999999999996E-2</v>
      </c>
      <c r="AG440" s="110" t="s">
        <v>325</v>
      </c>
      <c r="AH440" s="110" t="s">
        <v>237</v>
      </c>
      <c r="AI440" s="110"/>
    </row>
    <row r="441" spans="27:35">
      <c r="AA441" s="110" t="str">
        <f t="shared" ref="AA441:AA442" si="87">$A$29</f>
        <v>Monaco</v>
      </c>
      <c r="AB441" s="110" t="str">
        <f>$S$3</f>
        <v>Bus</v>
      </c>
      <c r="AC441" s="110" t="str">
        <f>$X$5</f>
        <v>Bus - Average local bus</v>
      </c>
      <c r="AD441" s="110" t="str">
        <f t="shared" si="63"/>
        <v>MonacoBus - Average local bus</v>
      </c>
      <c r="AE441" s="110">
        <v>2024</v>
      </c>
      <c r="AF441" s="110">
        <v>0.13495000000000001</v>
      </c>
      <c r="AG441" s="110" t="s">
        <v>325</v>
      </c>
      <c r="AH441" s="110" t="s">
        <v>237</v>
      </c>
      <c r="AI441" s="110"/>
    </row>
    <row r="442" spans="27:35">
      <c r="AA442" s="110" t="str">
        <f t="shared" si="87"/>
        <v>Monaco</v>
      </c>
      <c r="AB442" s="110" t="str">
        <f>$S$5</f>
        <v>Coach</v>
      </c>
      <c r="AC442" s="110" t="str">
        <f>$X$11</f>
        <v>Coach</v>
      </c>
      <c r="AD442" s="110" t="str">
        <f t="shared" si="63"/>
        <v>MonacoCoach</v>
      </c>
      <c r="AE442" s="110">
        <v>2024</v>
      </c>
      <c r="AF442" s="110">
        <v>3.3729999999999996E-2</v>
      </c>
      <c r="AG442" s="110" t="s">
        <v>325</v>
      </c>
      <c r="AH442" s="110" t="s">
        <v>237</v>
      </c>
      <c r="AI442" s="110"/>
    </row>
    <row r="443" spans="27:35">
      <c r="AA443" s="110" t="str">
        <f t="shared" ref="AA443:AA444" si="88">$A$30</f>
        <v>Montenegro</v>
      </c>
      <c r="AB443" s="110" t="str">
        <f>$S$3</f>
        <v>Bus</v>
      </c>
      <c r="AC443" s="110" t="str">
        <f>$X$5</f>
        <v>Bus - Average local bus</v>
      </c>
      <c r="AD443" s="110" t="str">
        <f t="shared" si="63"/>
        <v>MontenegroBus - Average local bus</v>
      </c>
      <c r="AE443" s="110">
        <v>2024</v>
      </c>
      <c r="AF443" s="110">
        <v>0.13495000000000001</v>
      </c>
      <c r="AG443" s="110" t="s">
        <v>325</v>
      </c>
      <c r="AH443" s="110" t="s">
        <v>237</v>
      </c>
      <c r="AI443" s="110"/>
    </row>
    <row r="444" spans="27:35">
      <c r="AA444" s="110" t="str">
        <f t="shared" si="88"/>
        <v>Montenegro</v>
      </c>
      <c r="AB444" s="110" t="str">
        <f>$S$5</f>
        <v>Coach</v>
      </c>
      <c r="AC444" s="110" t="str">
        <f>$X$11</f>
        <v>Coach</v>
      </c>
      <c r="AD444" s="110" t="str">
        <f t="shared" si="63"/>
        <v>MontenegroCoach</v>
      </c>
      <c r="AE444" s="110">
        <v>2024</v>
      </c>
      <c r="AF444" s="110">
        <v>3.3729999999999996E-2</v>
      </c>
      <c r="AG444" s="110" t="s">
        <v>325</v>
      </c>
      <c r="AH444" s="110" t="s">
        <v>237</v>
      </c>
      <c r="AI444" s="110"/>
    </row>
    <row r="445" spans="27:35">
      <c r="AA445" s="110" t="str">
        <f t="shared" ref="AA445:AA446" si="89">$A$31</f>
        <v>Netherlands</v>
      </c>
      <c r="AB445" s="110" t="str">
        <f>$S$3</f>
        <v>Bus</v>
      </c>
      <c r="AC445" s="110" t="str">
        <f>$X$5</f>
        <v>Bus - Average local bus</v>
      </c>
      <c r="AD445" s="110" t="str">
        <f t="shared" si="63"/>
        <v>NetherlandsBus - Average local bus</v>
      </c>
      <c r="AE445" s="110">
        <v>2025</v>
      </c>
      <c r="AF445" s="110">
        <v>0.109</v>
      </c>
      <c r="AG445" s="110" t="s">
        <v>325</v>
      </c>
      <c r="AH445" s="113" t="s">
        <v>362</v>
      </c>
      <c r="AI445" s="110"/>
    </row>
    <row r="446" spans="27:35">
      <c r="AA446" s="110" t="str">
        <f t="shared" si="89"/>
        <v>Netherlands</v>
      </c>
      <c r="AB446" s="110" t="str">
        <f>$S$5</f>
        <v>Coach</v>
      </c>
      <c r="AC446" s="110" t="str">
        <f>$X$11</f>
        <v>Coach</v>
      </c>
      <c r="AD446" s="110" t="str">
        <f t="shared" si="63"/>
        <v>NetherlandsCoach</v>
      </c>
      <c r="AE446" s="110">
        <v>2025</v>
      </c>
      <c r="AF446" s="115">
        <v>1.8499999999999999E-2</v>
      </c>
      <c r="AG446" s="110" t="s">
        <v>325</v>
      </c>
      <c r="AH446" s="113" t="s">
        <v>362</v>
      </c>
      <c r="AI446" s="110"/>
    </row>
    <row r="447" spans="27:35">
      <c r="AA447" s="110" t="str">
        <f t="shared" ref="AA447:AA448" si="90">$A$32</f>
        <v>North Macedonia</v>
      </c>
      <c r="AB447" s="110" t="str">
        <f>$S$3</f>
        <v>Bus</v>
      </c>
      <c r="AC447" s="110" t="str">
        <f>$X$5</f>
        <v>Bus - Average local bus</v>
      </c>
      <c r="AD447" s="110" t="str">
        <f t="shared" si="63"/>
        <v>North MacedoniaBus - Average local bus</v>
      </c>
      <c r="AE447" s="110">
        <v>2024</v>
      </c>
      <c r="AF447" s="110">
        <v>0.13495000000000001</v>
      </c>
      <c r="AG447" s="110" t="s">
        <v>325</v>
      </c>
      <c r="AH447" s="110" t="s">
        <v>237</v>
      </c>
      <c r="AI447" s="110"/>
    </row>
    <row r="448" spans="27:35">
      <c r="AA448" s="110" t="str">
        <f t="shared" si="90"/>
        <v>North Macedonia</v>
      </c>
      <c r="AB448" s="110" t="str">
        <f>$S$5</f>
        <v>Coach</v>
      </c>
      <c r="AC448" s="110" t="str">
        <f>$X$11</f>
        <v>Coach</v>
      </c>
      <c r="AD448" s="110" t="str">
        <f t="shared" si="63"/>
        <v>North MacedoniaCoach</v>
      </c>
      <c r="AE448" s="110">
        <v>2024</v>
      </c>
      <c r="AF448" s="110">
        <v>3.3729999999999996E-2</v>
      </c>
      <c r="AG448" s="110" t="s">
        <v>325</v>
      </c>
      <c r="AH448" s="110" t="s">
        <v>237</v>
      </c>
      <c r="AI448" s="110"/>
    </row>
    <row r="449" spans="27:35">
      <c r="AA449" s="110" t="str">
        <f t="shared" ref="AA449:AA450" si="91">$A$33</f>
        <v>Norway</v>
      </c>
      <c r="AB449" s="110" t="str">
        <f>$S$3</f>
        <v>Bus</v>
      </c>
      <c r="AC449" s="110" t="str">
        <f>$X$5</f>
        <v>Bus - Average local bus</v>
      </c>
      <c r="AD449" s="110" t="str">
        <f t="shared" si="63"/>
        <v>NorwayBus - Average local bus</v>
      </c>
      <c r="AE449" s="110">
        <v>2024</v>
      </c>
      <c r="AF449" s="110">
        <v>0.13495000000000001</v>
      </c>
      <c r="AG449" s="110" t="s">
        <v>325</v>
      </c>
      <c r="AH449" s="110" t="s">
        <v>237</v>
      </c>
      <c r="AI449" s="110"/>
    </row>
    <row r="450" spans="27:35">
      <c r="AA450" s="110" t="str">
        <f t="shared" si="91"/>
        <v>Norway</v>
      </c>
      <c r="AB450" s="110" t="str">
        <f>$S$5</f>
        <v>Coach</v>
      </c>
      <c r="AC450" s="110" t="str">
        <f>$X$11</f>
        <v>Coach</v>
      </c>
      <c r="AD450" s="110" t="str">
        <f t="shared" si="63"/>
        <v>NorwayCoach</v>
      </c>
      <c r="AE450" s="110">
        <v>2024</v>
      </c>
      <c r="AF450" s="110">
        <v>3.3729999999999996E-2</v>
      </c>
      <c r="AG450" s="110" t="s">
        <v>325</v>
      </c>
      <c r="AH450" s="110" t="s">
        <v>237</v>
      </c>
      <c r="AI450" s="110"/>
    </row>
    <row r="451" spans="27:35">
      <c r="AA451" s="110" t="str">
        <f t="shared" ref="AA451:AA452" si="92">$A$34</f>
        <v>Poland</v>
      </c>
      <c r="AB451" s="110" t="str">
        <f>$S$3</f>
        <v>Bus</v>
      </c>
      <c r="AC451" s="110" t="str">
        <f>$X$5</f>
        <v>Bus - Average local bus</v>
      </c>
      <c r="AD451" s="110" t="str">
        <f t="shared" si="63"/>
        <v>PolandBus - Average local bus</v>
      </c>
      <c r="AE451" s="110">
        <v>2024</v>
      </c>
      <c r="AF451" s="110">
        <v>0.13495000000000001</v>
      </c>
      <c r="AG451" s="110" t="s">
        <v>325</v>
      </c>
      <c r="AH451" s="110" t="s">
        <v>237</v>
      </c>
      <c r="AI451" s="110"/>
    </row>
    <row r="452" spans="27:35">
      <c r="AA452" s="110" t="str">
        <f t="shared" si="92"/>
        <v>Poland</v>
      </c>
      <c r="AB452" s="110" t="str">
        <f>$S$5</f>
        <v>Coach</v>
      </c>
      <c r="AC452" s="110" t="str">
        <f>$X$11</f>
        <v>Coach</v>
      </c>
      <c r="AD452" s="110" t="str">
        <f t="shared" si="63"/>
        <v>PolandCoach</v>
      </c>
      <c r="AE452" s="110">
        <v>2024</v>
      </c>
      <c r="AF452" s="110">
        <v>3.3729999999999996E-2</v>
      </c>
      <c r="AG452" s="110" t="s">
        <v>325</v>
      </c>
      <c r="AH452" s="110" t="s">
        <v>237</v>
      </c>
      <c r="AI452" s="110"/>
    </row>
    <row r="453" spans="27:35">
      <c r="AA453" s="110" t="str">
        <f t="shared" ref="AA453:AA454" si="93">$A$35</f>
        <v>Portugal</v>
      </c>
      <c r="AB453" s="110" t="str">
        <f>$S$3</f>
        <v>Bus</v>
      </c>
      <c r="AC453" s="110" t="str">
        <f>$X$5</f>
        <v>Bus - Average local bus</v>
      </c>
      <c r="AD453" s="110" t="str">
        <f t="shared" si="63"/>
        <v>PortugalBus - Average local bus</v>
      </c>
      <c r="AE453" s="110">
        <v>2024</v>
      </c>
      <c r="AF453" s="110">
        <v>0.13495000000000001</v>
      </c>
      <c r="AG453" s="110" t="s">
        <v>325</v>
      </c>
      <c r="AH453" s="110" t="s">
        <v>237</v>
      </c>
      <c r="AI453" s="110"/>
    </row>
    <row r="454" spans="27:35">
      <c r="AA454" s="110" t="str">
        <f t="shared" si="93"/>
        <v>Portugal</v>
      </c>
      <c r="AB454" s="110" t="str">
        <f>$S$5</f>
        <v>Coach</v>
      </c>
      <c r="AC454" s="110" t="str">
        <f>$X$11</f>
        <v>Coach</v>
      </c>
      <c r="AD454" s="110" t="str">
        <f t="shared" si="63"/>
        <v>PortugalCoach</v>
      </c>
      <c r="AE454" s="110">
        <v>2024</v>
      </c>
      <c r="AF454" s="110">
        <v>3.3729999999999996E-2</v>
      </c>
      <c r="AG454" s="110" t="s">
        <v>325</v>
      </c>
      <c r="AH454" s="110" t="s">
        <v>237</v>
      </c>
      <c r="AI454" s="110"/>
    </row>
    <row r="455" spans="27:35">
      <c r="AA455" s="110" t="str">
        <f t="shared" ref="AA455:AA456" si="94">$A$36</f>
        <v>Romania</v>
      </c>
      <c r="AB455" s="110" t="str">
        <f>$S$3</f>
        <v>Bus</v>
      </c>
      <c r="AC455" s="110" t="str">
        <f>$X$5</f>
        <v>Bus - Average local bus</v>
      </c>
      <c r="AD455" s="110" t="str">
        <f t="shared" si="63"/>
        <v>RomaniaBus - Average local bus</v>
      </c>
      <c r="AE455" s="110">
        <v>2024</v>
      </c>
      <c r="AF455" s="110">
        <v>0.13495000000000001</v>
      </c>
      <c r="AG455" s="110" t="s">
        <v>325</v>
      </c>
      <c r="AH455" s="110" t="s">
        <v>237</v>
      </c>
      <c r="AI455" s="110"/>
    </row>
    <row r="456" spans="27:35">
      <c r="AA456" s="110" t="str">
        <f t="shared" si="94"/>
        <v>Romania</v>
      </c>
      <c r="AB456" s="110" t="str">
        <f>$S$5</f>
        <v>Coach</v>
      </c>
      <c r="AC456" s="110" t="str">
        <f>$X$11</f>
        <v>Coach</v>
      </c>
      <c r="AD456" s="110" t="str">
        <f t="shared" si="63"/>
        <v>RomaniaCoach</v>
      </c>
      <c r="AE456" s="110">
        <v>2024</v>
      </c>
      <c r="AF456" s="110">
        <v>3.3729999999999996E-2</v>
      </c>
      <c r="AG456" s="110" t="s">
        <v>325</v>
      </c>
      <c r="AH456" s="110" t="s">
        <v>237</v>
      </c>
      <c r="AI456" s="110"/>
    </row>
    <row r="457" spans="27:35">
      <c r="AA457" s="110" t="str">
        <f t="shared" ref="AA457:AA458" si="95">$A$37</f>
        <v>San Marino</v>
      </c>
      <c r="AB457" s="110" t="str">
        <f>$S$3</f>
        <v>Bus</v>
      </c>
      <c r="AC457" s="110" t="str">
        <f>$X$5</f>
        <v>Bus - Average local bus</v>
      </c>
      <c r="AD457" s="110" t="str">
        <f t="shared" si="63"/>
        <v>San MarinoBus - Average local bus</v>
      </c>
      <c r="AE457" s="110">
        <v>2024</v>
      </c>
      <c r="AF457" s="110">
        <v>0.13495000000000001</v>
      </c>
      <c r="AG457" s="110" t="s">
        <v>325</v>
      </c>
      <c r="AH457" s="110" t="s">
        <v>237</v>
      </c>
      <c r="AI457" s="110"/>
    </row>
    <row r="458" spans="27:35">
      <c r="AA458" s="110" t="str">
        <f t="shared" si="95"/>
        <v>San Marino</v>
      </c>
      <c r="AB458" s="110" t="str">
        <f>$S$5</f>
        <v>Coach</v>
      </c>
      <c r="AC458" s="110" t="str">
        <f>$X$11</f>
        <v>Coach</v>
      </c>
      <c r="AD458" s="110" t="str">
        <f t="shared" si="63"/>
        <v>San MarinoCoach</v>
      </c>
      <c r="AE458" s="110">
        <v>2024</v>
      </c>
      <c r="AF458" s="110">
        <v>3.3729999999999996E-2</v>
      </c>
      <c r="AG458" s="110" t="s">
        <v>325</v>
      </c>
      <c r="AH458" s="110" t="s">
        <v>237</v>
      </c>
      <c r="AI458" s="110"/>
    </row>
    <row r="459" spans="27:35">
      <c r="AA459" s="110" t="str">
        <f t="shared" ref="AA459:AA460" si="96">$A$38</f>
        <v>Serbia</v>
      </c>
      <c r="AB459" s="110" t="str">
        <f>$S$3</f>
        <v>Bus</v>
      </c>
      <c r="AC459" s="110" t="str">
        <f>$X$5</f>
        <v>Bus - Average local bus</v>
      </c>
      <c r="AD459" s="110" t="str">
        <f t="shared" ref="AD459:AD522" si="97">AA459&amp;AC459</f>
        <v>SerbiaBus - Average local bus</v>
      </c>
      <c r="AE459" s="110">
        <v>2024</v>
      </c>
      <c r="AF459" s="110">
        <v>0.13495000000000001</v>
      </c>
      <c r="AG459" s="110" t="s">
        <v>325</v>
      </c>
      <c r="AH459" s="110" t="s">
        <v>237</v>
      </c>
      <c r="AI459" s="110"/>
    </row>
    <row r="460" spans="27:35">
      <c r="AA460" s="110" t="str">
        <f t="shared" si="96"/>
        <v>Serbia</v>
      </c>
      <c r="AB460" s="110" t="str">
        <f>$S$5</f>
        <v>Coach</v>
      </c>
      <c r="AC460" s="110" t="str">
        <f>$X$11</f>
        <v>Coach</v>
      </c>
      <c r="AD460" s="110" t="str">
        <f t="shared" si="97"/>
        <v>SerbiaCoach</v>
      </c>
      <c r="AE460" s="110">
        <v>2024</v>
      </c>
      <c r="AF460" s="110">
        <v>3.3729999999999996E-2</v>
      </c>
      <c r="AG460" s="110" t="s">
        <v>325</v>
      </c>
      <c r="AH460" s="110" t="s">
        <v>237</v>
      </c>
      <c r="AI460" s="110"/>
    </row>
    <row r="461" spans="27:35">
      <c r="AA461" s="110" t="str">
        <f t="shared" ref="AA461:AA462" si="98">$A$39</f>
        <v>Slovakia</v>
      </c>
      <c r="AB461" s="110" t="str">
        <f>$S$3</f>
        <v>Bus</v>
      </c>
      <c r="AC461" s="110" t="str">
        <f>$X$5</f>
        <v>Bus - Average local bus</v>
      </c>
      <c r="AD461" s="110" t="str">
        <f t="shared" si="97"/>
        <v>SlovakiaBus - Average local bus</v>
      </c>
      <c r="AE461" s="110">
        <v>2024</v>
      </c>
      <c r="AF461" s="110">
        <v>0.13495000000000001</v>
      </c>
      <c r="AG461" s="110" t="s">
        <v>325</v>
      </c>
      <c r="AH461" s="110" t="s">
        <v>237</v>
      </c>
      <c r="AI461" s="110"/>
    </row>
    <row r="462" spans="27:35">
      <c r="AA462" s="110" t="str">
        <f t="shared" si="98"/>
        <v>Slovakia</v>
      </c>
      <c r="AB462" s="110" t="str">
        <f>$S$5</f>
        <v>Coach</v>
      </c>
      <c r="AC462" s="110" t="str">
        <f>$X$11</f>
        <v>Coach</v>
      </c>
      <c r="AD462" s="110" t="str">
        <f t="shared" si="97"/>
        <v>SlovakiaCoach</v>
      </c>
      <c r="AE462" s="110">
        <v>2024</v>
      </c>
      <c r="AF462" s="110">
        <v>3.3729999999999996E-2</v>
      </c>
      <c r="AG462" s="110" t="s">
        <v>325</v>
      </c>
      <c r="AH462" s="110" t="s">
        <v>237</v>
      </c>
      <c r="AI462" s="110"/>
    </row>
    <row r="463" spans="27:35">
      <c r="AA463" s="110" t="str">
        <f t="shared" ref="AA463:AA464" si="99">$A$40</f>
        <v>Slovenia</v>
      </c>
      <c r="AB463" s="110" t="str">
        <f>$S$3</f>
        <v>Bus</v>
      </c>
      <c r="AC463" s="110" t="str">
        <f>$X$5</f>
        <v>Bus - Average local bus</v>
      </c>
      <c r="AD463" s="110" t="str">
        <f t="shared" si="97"/>
        <v>SloveniaBus - Average local bus</v>
      </c>
      <c r="AE463" s="110">
        <v>2024</v>
      </c>
      <c r="AF463" s="110">
        <v>0.13495000000000001</v>
      </c>
      <c r="AG463" s="110" t="s">
        <v>325</v>
      </c>
      <c r="AH463" s="110" t="s">
        <v>237</v>
      </c>
      <c r="AI463" s="110"/>
    </row>
    <row r="464" spans="27:35">
      <c r="AA464" s="110" t="str">
        <f t="shared" si="99"/>
        <v>Slovenia</v>
      </c>
      <c r="AB464" s="110" t="str">
        <f>$S$5</f>
        <v>Coach</v>
      </c>
      <c r="AC464" s="110" t="str">
        <f>$X$11</f>
        <v>Coach</v>
      </c>
      <c r="AD464" s="110" t="str">
        <f t="shared" si="97"/>
        <v>SloveniaCoach</v>
      </c>
      <c r="AE464" s="110">
        <v>2024</v>
      </c>
      <c r="AF464" s="110">
        <v>3.3729999999999996E-2</v>
      </c>
      <c r="AG464" s="110" t="s">
        <v>325</v>
      </c>
      <c r="AH464" s="110" t="s">
        <v>237</v>
      </c>
      <c r="AI464" s="110"/>
    </row>
    <row r="465" spans="27:35">
      <c r="AA465" s="110" t="str">
        <f t="shared" ref="AA465:AA466" si="100">$A$41</f>
        <v>Spain</v>
      </c>
      <c r="AB465" s="110" t="str">
        <f>$S$3</f>
        <v>Bus</v>
      </c>
      <c r="AC465" s="110" t="str">
        <f>$X$5</f>
        <v>Bus - Average local bus</v>
      </c>
      <c r="AD465" s="110" t="str">
        <f t="shared" si="97"/>
        <v>SpainBus - Average local bus</v>
      </c>
      <c r="AE465" s="110">
        <v>2024</v>
      </c>
      <c r="AF465" s="110">
        <v>0.13495000000000001</v>
      </c>
      <c r="AG465" s="110" t="s">
        <v>325</v>
      </c>
      <c r="AH465" s="110" t="s">
        <v>237</v>
      </c>
      <c r="AI465" s="110"/>
    </row>
    <row r="466" spans="27:35">
      <c r="AA466" s="110" t="str">
        <f t="shared" si="100"/>
        <v>Spain</v>
      </c>
      <c r="AB466" s="110" t="str">
        <f>$S$5</f>
        <v>Coach</v>
      </c>
      <c r="AC466" s="110" t="str">
        <f>$X$11</f>
        <v>Coach</v>
      </c>
      <c r="AD466" s="110" t="str">
        <f t="shared" si="97"/>
        <v>SpainCoach</v>
      </c>
      <c r="AE466" s="110">
        <v>2024</v>
      </c>
      <c r="AF466" s="110">
        <v>3.3729999999999996E-2</v>
      </c>
      <c r="AG466" s="110" t="s">
        <v>325</v>
      </c>
      <c r="AH466" s="110" t="s">
        <v>237</v>
      </c>
      <c r="AI466" s="110"/>
    </row>
    <row r="467" spans="27:35">
      <c r="AA467" s="110" t="str">
        <f t="shared" ref="AA467:AA468" si="101">$A$42</f>
        <v>Sweden</v>
      </c>
      <c r="AB467" s="110" t="str">
        <f>$S$3</f>
        <v>Bus</v>
      </c>
      <c r="AC467" s="110" t="str">
        <f>$X$5</f>
        <v>Bus - Average local bus</v>
      </c>
      <c r="AD467" s="110" t="str">
        <f t="shared" si="97"/>
        <v>SwedenBus - Average local bus</v>
      </c>
      <c r="AE467" s="110">
        <v>2024</v>
      </c>
      <c r="AF467" s="110">
        <v>0.13495000000000001</v>
      </c>
      <c r="AG467" s="110" t="s">
        <v>325</v>
      </c>
      <c r="AH467" s="110" t="s">
        <v>237</v>
      </c>
      <c r="AI467" s="110"/>
    </row>
    <row r="468" spans="27:35">
      <c r="AA468" s="110" t="str">
        <f t="shared" si="101"/>
        <v>Sweden</v>
      </c>
      <c r="AB468" s="110" t="str">
        <f>$S$5</f>
        <v>Coach</v>
      </c>
      <c r="AC468" s="110" t="str">
        <f>$X$11</f>
        <v>Coach</v>
      </c>
      <c r="AD468" s="110" t="str">
        <f t="shared" si="97"/>
        <v>SwedenCoach</v>
      </c>
      <c r="AE468" s="110">
        <v>2024</v>
      </c>
      <c r="AF468" s="110">
        <v>3.3729999999999996E-2</v>
      </c>
      <c r="AG468" s="110" t="s">
        <v>325</v>
      </c>
      <c r="AH468" s="110" t="s">
        <v>237</v>
      </c>
      <c r="AI468" s="110"/>
    </row>
    <row r="469" spans="27:35">
      <c r="AA469" s="110" t="str">
        <f t="shared" ref="AA469:AA470" si="102">$A$43</f>
        <v>Switzerland</v>
      </c>
      <c r="AB469" s="110" t="str">
        <f>$S$3</f>
        <v>Bus</v>
      </c>
      <c r="AC469" s="110" t="str">
        <f>$X$5</f>
        <v>Bus - Average local bus</v>
      </c>
      <c r="AD469" s="110" t="str">
        <f t="shared" si="97"/>
        <v>SwitzerlandBus - Average local bus</v>
      </c>
      <c r="AE469" s="110">
        <v>2024</v>
      </c>
      <c r="AF469" s="110">
        <v>0.13495000000000001</v>
      </c>
      <c r="AG469" s="110" t="s">
        <v>325</v>
      </c>
      <c r="AH469" s="110" t="s">
        <v>237</v>
      </c>
      <c r="AI469" s="110"/>
    </row>
    <row r="470" spans="27:35">
      <c r="AA470" s="110" t="str">
        <f t="shared" si="102"/>
        <v>Switzerland</v>
      </c>
      <c r="AB470" s="110" t="str">
        <f>$S$5</f>
        <v>Coach</v>
      </c>
      <c r="AC470" s="110" t="str">
        <f>$X$11</f>
        <v>Coach</v>
      </c>
      <c r="AD470" s="110" t="str">
        <f t="shared" si="97"/>
        <v>SwitzerlandCoach</v>
      </c>
      <c r="AE470" s="110">
        <v>2024</v>
      </c>
      <c r="AF470" s="110">
        <v>3.3729999999999996E-2</v>
      </c>
      <c r="AG470" s="110" t="s">
        <v>325</v>
      </c>
      <c r="AH470" s="110" t="s">
        <v>237</v>
      </c>
      <c r="AI470" s="110"/>
    </row>
    <row r="471" spans="27:35">
      <c r="AA471" s="110" t="str">
        <f t="shared" ref="AA471:AA472" si="103">$A$44</f>
        <v>Ukraine</v>
      </c>
      <c r="AB471" s="110" t="str">
        <f>$S$3</f>
        <v>Bus</v>
      </c>
      <c r="AC471" s="110" t="str">
        <f>$X$5</f>
        <v>Bus - Average local bus</v>
      </c>
      <c r="AD471" s="110" t="str">
        <f t="shared" si="97"/>
        <v>UkraineBus - Average local bus</v>
      </c>
      <c r="AE471" s="110">
        <v>2024</v>
      </c>
      <c r="AF471" s="110">
        <v>0.13495000000000001</v>
      </c>
      <c r="AG471" s="110" t="s">
        <v>325</v>
      </c>
      <c r="AH471" s="110" t="s">
        <v>237</v>
      </c>
      <c r="AI471" s="110"/>
    </row>
    <row r="472" spans="27:35">
      <c r="AA472" s="110" t="str">
        <f t="shared" si="103"/>
        <v>Ukraine</v>
      </c>
      <c r="AB472" s="110" t="str">
        <f>$S$5</f>
        <v>Coach</v>
      </c>
      <c r="AC472" s="110" t="str">
        <f>$X$11</f>
        <v>Coach</v>
      </c>
      <c r="AD472" s="110" t="str">
        <f t="shared" si="97"/>
        <v>UkraineCoach</v>
      </c>
      <c r="AE472" s="110">
        <v>2024</v>
      </c>
      <c r="AF472" s="110">
        <v>3.3729999999999996E-2</v>
      </c>
      <c r="AG472" s="110" t="s">
        <v>325</v>
      </c>
      <c r="AH472" s="110" t="s">
        <v>237</v>
      </c>
      <c r="AI472" s="110"/>
    </row>
    <row r="473" spans="27:35">
      <c r="AA473" s="110" t="str">
        <f t="shared" ref="AA473:AA474" si="104">$A$45</f>
        <v>United Kingdom</v>
      </c>
      <c r="AB473" s="110" t="str">
        <f>$S$3</f>
        <v>Bus</v>
      </c>
      <c r="AC473" s="110" t="str">
        <f>$X$5</f>
        <v>Bus - Average local bus</v>
      </c>
      <c r="AD473" s="110" t="str">
        <f t="shared" si="97"/>
        <v>United KingdomBus - Average local bus</v>
      </c>
      <c r="AE473" s="110">
        <v>2024</v>
      </c>
      <c r="AF473" s="110">
        <v>0.13495000000000001</v>
      </c>
      <c r="AG473" s="110" t="s">
        <v>325</v>
      </c>
      <c r="AH473" s="110" t="s">
        <v>237</v>
      </c>
      <c r="AI473" s="110"/>
    </row>
    <row r="474" spans="27:35">
      <c r="AA474" s="110" t="str">
        <f t="shared" si="104"/>
        <v>United Kingdom</v>
      </c>
      <c r="AB474" s="110" t="str">
        <f>$S$5</f>
        <v>Coach</v>
      </c>
      <c r="AC474" s="110" t="str">
        <f>$X$11</f>
        <v>Coach</v>
      </c>
      <c r="AD474" s="110" t="str">
        <f t="shared" si="97"/>
        <v>United KingdomCoach</v>
      </c>
      <c r="AE474" s="110">
        <v>2024</v>
      </c>
      <c r="AF474" s="110">
        <v>3.3729999999999996E-2</v>
      </c>
      <c r="AG474" s="110" t="s">
        <v>325</v>
      </c>
      <c r="AH474" s="110" t="s">
        <v>237</v>
      </c>
      <c r="AI474" s="110"/>
    </row>
    <row r="475" spans="27:35">
      <c r="AA475" s="110" t="str">
        <f>$A$3</f>
        <v>Albania</v>
      </c>
      <c r="AB475" s="110" t="str">
        <f>$S$8</f>
        <v>Motorbike</v>
      </c>
      <c r="AC475" s="110" t="str">
        <f>$S$8</f>
        <v>Motorbike</v>
      </c>
      <c r="AD475" s="110" t="str">
        <f t="shared" si="97"/>
        <v>AlbaniaMotorbike</v>
      </c>
      <c r="AE475" s="110">
        <v>2024</v>
      </c>
      <c r="AF475" s="110">
        <v>0.14323</v>
      </c>
      <c r="AG475" s="110" t="s">
        <v>331</v>
      </c>
      <c r="AH475" s="110" t="s">
        <v>237</v>
      </c>
      <c r="AI475" s="110"/>
    </row>
    <row r="476" spans="27:35">
      <c r="AA476" s="110" t="str">
        <f>$A$11</f>
        <v>Cyprus</v>
      </c>
      <c r="AB476" s="110" t="str">
        <f t="shared" ref="AB476:AC517" si="105">$S$8</f>
        <v>Motorbike</v>
      </c>
      <c r="AC476" s="110" t="str">
        <f t="shared" si="105"/>
        <v>Motorbike</v>
      </c>
      <c r="AD476" s="110" t="str">
        <f>AA476&amp;AC476</f>
        <v>CyprusMotorbike</v>
      </c>
      <c r="AE476" s="110">
        <v>2024</v>
      </c>
      <c r="AF476" s="110">
        <v>0.14323</v>
      </c>
      <c r="AG476" s="110" t="s">
        <v>331</v>
      </c>
      <c r="AH476" s="110" t="s">
        <v>237</v>
      </c>
      <c r="AI476" s="110"/>
    </row>
    <row r="477" spans="27:35">
      <c r="AA477" s="110" t="str">
        <f>$A$4</f>
        <v>Andorra</v>
      </c>
      <c r="AB477" s="110" t="str">
        <f t="shared" si="105"/>
        <v>Motorbike</v>
      </c>
      <c r="AC477" s="110" t="str">
        <f t="shared" si="105"/>
        <v>Motorbike</v>
      </c>
      <c r="AD477" s="110" t="str">
        <f t="shared" si="97"/>
        <v>AndorraMotorbike</v>
      </c>
      <c r="AE477" s="110">
        <v>2024</v>
      </c>
      <c r="AF477" s="110">
        <v>0.14323</v>
      </c>
      <c r="AG477" s="110" t="s">
        <v>331</v>
      </c>
      <c r="AH477" s="110" t="s">
        <v>237</v>
      </c>
      <c r="AI477" s="110"/>
    </row>
    <row r="478" spans="27:35">
      <c r="AA478" s="110" t="str">
        <f>$A$5</f>
        <v>Austria</v>
      </c>
      <c r="AB478" s="110" t="str">
        <f t="shared" si="105"/>
        <v>Motorbike</v>
      </c>
      <c r="AC478" s="110" t="str">
        <f t="shared" si="105"/>
        <v>Motorbike</v>
      </c>
      <c r="AD478" s="110" t="str">
        <f t="shared" si="97"/>
        <v>AustriaMotorbike</v>
      </c>
      <c r="AE478" s="110">
        <v>2024</v>
      </c>
      <c r="AF478" s="110">
        <v>0.14323</v>
      </c>
      <c r="AG478" s="110" t="s">
        <v>331</v>
      </c>
      <c r="AH478" s="110" t="s">
        <v>237</v>
      </c>
      <c r="AI478" s="110"/>
    </row>
    <row r="479" spans="27:35">
      <c r="AA479" s="110" t="str">
        <f>$A$6</f>
        <v>Belarus</v>
      </c>
      <c r="AB479" s="110" t="str">
        <f t="shared" si="105"/>
        <v>Motorbike</v>
      </c>
      <c r="AC479" s="110" t="str">
        <f t="shared" si="105"/>
        <v>Motorbike</v>
      </c>
      <c r="AD479" s="110" t="str">
        <f t="shared" si="97"/>
        <v>BelarusMotorbike</v>
      </c>
      <c r="AE479" s="110">
        <v>2024</v>
      </c>
      <c r="AF479" s="110">
        <v>0.14323</v>
      </c>
      <c r="AG479" s="110" t="s">
        <v>331</v>
      </c>
      <c r="AH479" s="110" t="s">
        <v>237</v>
      </c>
      <c r="AI479" s="110"/>
    </row>
    <row r="480" spans="27:35">
      <c r="AA480" s="110" t="str">
        <f>$A$7</f>
        <v>Belgium</v>
      </c>
      <c r="AB480" s="110" t="str">
        <f t="shared" si="105"/>
        <v>Motorbike</v>
      </c>
      <c r="AC480" s="110" t="str">
        <f t="shared" si="105"/>
        <v>Motorbike</v>
      </c>
      <c r="AD480" s="110" t="str">
        <f t="shared" si="97"/>
        <v>BelgiumMotorbike</v>
      </c>
      <c r="AE480" s="110">
        <v>2025</v>
      </c>
      <c r="AF480" s="116">
        <v>0.14699999999999999</v>
      </c>
      <c r="AG480" s="110" t="s">
        <v>331</v>
      </c>
      <c r="AH480" s="110" t="s">
        <v>251</v>
      </c>
      <c r="AI480" s="110"/>
    </row>
    <row r="481" spans="27:35">
      <c r="AA481" s="110" t="str">
        <f>$A$8</f>
        <v>Bosnia and Herzegovina</v>
      </c>
      <c r="AB481" s="110" t="str">
        <f t="shared" si="105"/>
        <v>Motorbike</v>
      </c>
      <c r="AC481" s="110" t="str">
        <f t="shared" si="105"/>
        <v>Motorbike</v>
      </c>
      <c r="AD481" s="110" t="str">
        <f t="shared" si="97"/>
        <v>Bosnia and HerzegovinaMotorbike</v>
      </c>
      <c r="AE481" s="110">
        <v>2024</v>
      </c>
      <c r="AF481" s="110">
        <v>0.14323</v>
      </c>
      <c r="AG481" s="110" t="s">
        <v>331</v>
      </c>
      <c r="AH481" s="110" t="s">
        <v>237</v>
      </c>
      <c r="AI481" s="110"/>
    </row>
    <row r="482" spans="27:35">
      <c r="AA482" s="110" t="str">
        <f>$A$9</f>
        <v>Bulgaria</v>
      </c>
      <c r="AB482" s="110" t="str">
        <f t="shared" si="105"/>
        <v>Motorbike</v>
      </c>
      <c r="AC482" s="110" t="str">
        <f t="shared" si="105"/>
        <v>Motorbike</v>
      </c>
      <c r="AD482" s="110" t="str">
        <f t="shared" si="97"/>
        <v>BulgariaMotorbike</v>
      </c>
      <c r="AE482" s="110">
        <v>2024</v>
      </c>
      <c r="AF482" s="110">
        <v>0.14323</v>
      </c>
      <c r="AG482" s="110" t="s">
        <v>331</v>
      </c>
      <c r="AH482" s="110" t="s">
        <v>237</v>
      </c>
      <c r="AI482" s="110"/>
    </row>
    <row r="483" spans="27:35">
      <c r="AA483" s="110" t="str">
        <f>$A$10</f>
        <v>Croatia</v>
      </c>
      <c r="AB483" s="110" t="str">
        <f t="shared" si="105"/>
        <v>Motorbike</v>
      </c>
      <c r="AC483" s="110" t="str">
        <f t="shared" si="105"/>
        <v>Motorbike</v>
      </c>
      <c r="AD483" s="110" t="str">
        <f t="shared" si="97"/>
        <v>CroatiaMotorbike</v>
      </c>
      <c r="AE483" s="110">
        <v>2024</v>
      </c>
      <c r="AF483" s="110">
        <v>0.14323</v>
      </c>
      <c r="AG483" s="110" t="s">
        <v>331</v>
      </c>
      <c r="AH483" s="110" t="s">
        <v>237</v>
      </c>
      <c r="AI483" s="110"/>
    </row>
    <row r="484" spans="27:35">
      <c r="AA484" s="110" t="str">
        <f>$A$12</f>
        <v>Czechia</v>
      </c>
      <c r="AB484" s="110" t="str">
        <f t="shared" si="105"/>
        <v>Motorbike</v>
      </c>
      <c r="AC484" s="110" t="str">
        <f t="shared" si="105"/>
        <v>Motorbike</v>
      </c>
      <c r="AD484" s="110" t="str">
        <f t="shared" si="97"/>
        <v>CzechiaMotorbike</v>
      </c>
      <c r="AE484" s="110">
        <v>2024</v>
      </c>
      <c r="AF484" s="110">
        <v>0.14323</v>
      </c>
      <c r="AG484" s="110" t="s">
        <v>331</v>
      </c>
      <c r="AH484" s="110" t="s">
        <v>237</v>
      </c>
      <c r="AI484" s="110"/>
    </row>
    <row r="485" spans="27:35">
      <c r="AA485" s="110" t="str">
        <f>$A$13</f>
        <v>Denmark</v>
      </c>
      <c r="AB485" s="110" t="str">
        <f t="shared" si="105"/>
        <v>Motorbike</v>
      </c>
      <c r="AC485" s="110" t="str">
        <f t="shared" si="105"/>
        <v>Motorbike</v>
      </c>
      <c r="AD485" s="110" t="str">
        <f t="shared" si="97"/>
        <v>DenmarkMotorbike</v>
      </c>
      <c r="AE485" s="110">
        <v>2024</v>
      </c>
      <c r="AF485" s="110">
        <v>0.14323</v>
      </c>
      <c r="AG485" s="110" t="s">
        <v>331</v>
      </c>
      <c r="AH485" s="110" t="s">
        <v>237</v>
      </c>
      <c r="AI485" s="110"/>
    </row>
    <row r="486" spans="27:35">
      <c r="AA486" s="110" t="str">
        <f>$A$14</f>
        <v>Estonia</v>
      </c>
      <c r="AB486" s="110" t="str">
        <f t="shared" si="105"/>
        <v>Motorbike</v>
      </c>
      <c r="AC486" s="110" t="str">
        <f t="shared" si="105"/>
        <v>Motorbike</v>
      </c>
      <c r="AD486" s="110" t="str">
        <f t="shared" si="97"/>
        <v>EstoniaMotorbike</v>
      </c>
      <c r="AE486" s="110">
        <v>2024</v>
      </c>
      <c r="AF486" s="110">
        <v>0.14323</v>
      </c>
      <c r="AG486" s="110" t="s">
        <v>331</v>
      </c>
      <c r="AH486" s="110" t="s">
        <v>237</v>
      </c>
      <c r="AI486" s="110"/>
    </row>
    <row r="487" spans="27:35">
      <c r="AA487" s="110" t="str">
        <f>$A$15</f>
        <v>Finland</v>
      </c>
      <c r="AB487" s="110" t="str">
        <f t="shared" si="105"/>
        <v>Motorbike</v>
      </c>
      <c r="AC487" s="110" t="str">
        <f t="shared" si="105"/>
        <v>Motorbike</v>
      </c>
      <c r="AD487" s="110" t="str">
        <f t="shared" si="97"/>
        <v>FinlandMotorbike</v>
      </c>
      <c r="AE487" s="110">
        <v>2024</v>
      </c>
      <c r="AF487" s="110">
        <v>0.14323</v>
      </c>
      <c r="AG487" s="110" t="s">
        <v>331</v>
      </c>
      <c r="AH487" s="110" t="s">
        <v>237</v>
      </c>
      <c r="AI487" s="110"/>
    </row>
    <row r="488" spans="27:35">
      <c r="AA488" s="110" t="str">
        <f>$A$16</f>
        <v>France</v>
      </c>
      <c r="AB488" s="110" t="str">
        <f t="shared" si="105"/>
        <v>Motorbike</v>
      </c>
      <c r="AC488" s="110" t="str">
        <f t="shared" si="105"/>
        <v>Motorbike</v>
      </c>
      <c r="AD488" s="110" t="str">
        <f t="shared" si="97"/>
        <v>FranceMotorbike</v>
      </c>
      <c r="AE488" s="110">
        <v>2018</v>
      </c>
      <c r="AF488" s="110">
        <v>0.184</v>
      </c>
      <c r="AG488" s="110" t="s">
        <v>331</v>
      </c>
      <c r="AH488" s="110" t="s">
        <v>228</v>
      </c>
      <c r="AI488" s="110"/>
    </row>
    <row r="489" spans="27:35">
      <c r="AA489" s="110" t="str">
        <f>$A$17</f>
        <v>Germany</v>
      </c>
      <c r="AB489" s="110" t="str">
        <f t="shared" si="105"/>
        <v>Motorbike</v>
      </c>
      <c r="AC489" s="110" t="str">
        <f t="shared" si="105"/>
        <v>Motorbike</v>
      </c>
      <c r="AD489" s="110" t="str">
        <f t="shared" si="97"/>
        <v>GermanyMotorbike</v>
      </c>
      <c r="AE489" s="110">
        <v>2024</v>
      </c>
      <c r="AF489" s="110">
        <v>0.14323</v>
      </c>
      <c r="AG489" s="110" t="s">
        <v>331</v>
      </c>
      <c r="AH489" s="110" t="s">
        <v>237</v>
      </c>
      <c r="AI489" s="110"/>
    </row>
    <row r="490" spans="27:35">
      <c r="AA490" s="110" t="str">
        <f>$A$18</f>
        <v>Greece</v>
      </c>
      <c r="AB490" s="110" t="str">
        <f t="shared" si="105"/>
        <v>Motorbike</v>
      </c>
      <c r="AC490" s="110" t="str">
        <f t="shared" si="105"/>
        <v>Motorbike</v>
      </c>
      <c r="AD490" s="110" t="str">
        <f t="shared" si="97"/>
        <v>GreeceMotorbike</v>
      </c>
      <c r="AE490" s="110">
        <v>2024</v>
      </c>
      <c r="AF490" s="110">
        <v>0.14323</v>
      </c>
      <c r="AG490" s="110" t="s">
        <v>331</v>
      </c>
      <c r="AH490" s="110" t="s">
        <v>237</v>
      </c>
      <c r="AI490" s="110"/>
    </row>
    <row r="491" spans="27:35">
      <c r="AA491" s="110" t="str">
        <f>$A$19</f>
        <v>Hungary</v>
      </c>
      <c r="AB491" s="110" t="str">
        <f t="shared" si="105"/>
        <v>Motorbike</v>
      </c>
      <c r="AC491" s="110" t="str">
        <f t="shared" si="105"/>
        <v>Motorbike</v>
      </c>
      <c r="AD491" s="110" t="str">
        <f t="shared" si="97"/>
        <v>HungaryMotorbike</v>
      </c>
      <c r="AE491" s="110">
        <v>2024</v>
      </c>
      <c r="AF491" s="110">
        <v>0.14323</v>
      </c>
      <c r="AG491" s="110" t="s">
        <v>331</v>
      </c>
      <c r="AH491" s="110" t="s">
        <v>237</v>
      </c>
      <c r="AI491" s="110"/>
    </row>
    <row r="492" spans="27:35">
      <c r="AA492" s="110" t="str">
        <f>$A$20</f>
        <v>Iceland</v>
      </c>
      <c r="AB492" s="110" t="str">
        <f t="shared" si="105"/>
        <v>Motorbike</v>
      </c>
      <c r="AC492" s="110" t="str">
        <f t="shared" si="105"/>
        <v>Motorbike</v>
      </c>
      <c r="AD492" s="110" t="str">
        <f t="shared" si="97"/>
        <v>IcelandMotorbike</v>
      </c>
      <c r="AE492" s="110">
        <v>2024</v>
      </c>
      <c r="AF492" s="110">
        <v>0.14323</v>
      </c>
      <c r="AG492" s="110" t="s">
        <v>331</v>
      </c>
      <c r="AH492" s="110" t="s">
        <v>237</v>
      </c>
      <c r="AI492" s="110"/>
    </row>
    <row r="493" spans="27:35">
      <c r="AA493" s="110" t="str">
        <f>$A$21</f>
        <v>Ireland</v>
      </c>
      <c r="AB493" s="110" t="str">
        <f t="shared" si="105"/>
        <v>Motorbike</v>
      </c>
      <c r="AC493" s="110" t="str">
        <f t="shared" si="105"/>
        <v>Motorbike</v>
      </c>
      <c r="AD493" s="110" t="str">
        <f t="shared" si="97"/>
        <v>IrelandMotorbike</v>
      </c>
      <c r="AE493" s="110">
        <v>2024</v>
      </c>
      <c r="AF493" s="110">
        <v>0.14323</v>
      </c>
      <c r="AG493" s="110" t="s">
        <v>331</v>
      </c>
      <c r="AH493" s="110" t="s">
        <v>237</v>
      </c>
      <c r="AI493" s="110"/>
    </row>
    <row r="494" spans="27:35">
      <c r="AA494" s="110" t="str">
        <f>$A$22</f>
        <v>Italy</v>
      </c>
      <c r="AB494" s="110" t="str">
        <f t="shared" si="105"/>
        <v>Motorbike</v>
      </c>
      <c r="AC494" s="110" t="str">
        <f t="shared" si="105"/>
        <v>Motorbike</v>
      </c>
      <c r="AD494" s="110" t="str">
        <f t="shared" si="97"/>
        <v>ItalyMotorbike</v>
      </c>
      <c r="AE494" s="110">
        <v>2024</v>
      </c>
      <c r="AF494" s="110">
        <v>0.14323</v>
      </c>
      <c r="AG494" s="110" t="s">
        <v>331</v>
      </c>
      <c r="AH494" s="110" t="s">
        <v>237</v>
      </c>
      <c r="AI494" s="110"/>
    </row>
    <row r="495" spans="27:35">
      <c r="AA495" s="110" t="str">
        <f>$A$23</f>
        <v>Latvia</v>
      </c>
      <c r="AB495" s="110" t="str">
        <f t="shared" si="105"/>
        <v>Motorbike</v>
      </c>
      <c r="AC495" s="110" t="str">
        <f t="shared" si="105"/>
        <v>Motorbike</v>
      </c>
      <c r="AD495" s="110" t="str">
        <f t="shared" si="97"/>
        <v>LatviaMotorbike</v>
      </c>
      <c r="AE495" s="110">
        <v>2024</v>
      </c>
      <c r="AF495" s="110">
        <v>0.14323</v>
      </c>
      <c r="AG495" s="110" t="s">
        <v>331</v>
      </c>
      <c r="AH495" s="110" t="s">
        <v>237</v>
      </c>
      <c r="AI495" s="110"/>
    </row>
    <row r="496" spans="27:35">
      <c r="AA496" s="110" t="str">
        <f>$A$24</f>
        <v>Liechtenstein</v>
      </c>
      <c r="AB496" s="110" t="str">
        <f t="shared" si="105"/>
        <v>Motorbike</v>
      </c>
      <c r="AC496" s="110" t="str">
        <f t="shared" si="105"/>
        <v>Motorbike</v>
      </c>
      <c r="AD496" s="110" t="str">
        <f t="shared" si="97"/>
        <v>LiechtensteinMotorbike</v>
      </c>
      <c r="AE496" s="110">
        <v>2024</v>
      </c>
      <c r="AF496" s="110">
        <v>0.14323</v>
      </c>
      <c r="AG496" s="110" t="s">
        <v>331</v>
      </c>
      <c r="AH496" s="110" t="s">
        <v>237</v>
      </c>
      <c r="AI496" s="110"/>
    </row>
    <row r="497" spans="27:35">
      <c r="AA497" s="110" t="str">
        <f>$A$25</f>
        <v>Lithuania</v>
      </c>
      <c r="AB497" s="110" t="str">
        <f t="shared" si="105"/>
        <v>Motorbike</v>
      </c>
      <c r="AC497" s="110" t="str">
        <f t="shared" si="105"/>
        <v>Motorbike</v>
      </c>
      <c r="AD497" s="110" t="str">
        <f t="shared" si="97"/>
        <v>LithuaniaMotorbike</v>
      </c>
      <c r="AE497" s="110">
        <v>2024</v>
      </c>
      <c r="AF497" s="110">
        <v>0.14323</v>
      </c>
      <c r="AG497" s="110" t="s">
        <v>331</v>
      </c>
      <c r="AH497" s="110" t="s">
        <v>237</v>
      </c>
      <c r="AI497" s="110"/>
    </row>
    <row r="498" spans="27:35">
      <c r="AA498" s="110" t="str">
        <f>$A$26</f>
        <v>Luxembourg</v>
      </c>
      <c r="AB498" s="110" t="str">
        <f t="shared" si="105"/>
        <v>Motorbike</v>
      </c>
      <c r="AC498" s="110" t="str">
        <f t="shared" si="105"/>
        <v>Motorbike</v>
      </c>
      <c r="AD498" s="110" t="str">
        <f t="shared" si="97"/>
        <v>LuxembourgMotorbike</v>
      </c>
      <c r="AE498" s="110">
        <v>2024</v>
      </c>
      <c r="AF498" s="110">
        <v>0.14323</v>
      </c>
      <c r="AG498" s="110" t="s">
        <v>331</v>
      </c>
      <c r="AH498" s="110" t="s">
        <v>237</v>
      </c>
      <c r="AI498" s="110"/>
    </row>
    <row r="499" spans="27:35">
      <c r="AA499" s="110" t="str">
        <f>$A$27</f>
        <v>Malta</v>
      </c>
      <c r="AB499" s="110" t="str">
        <f t="shared" si="105"/>
        <v>Motorbike</v>
      </c>
      <c r="AC499" s="110" t="str">
        <f t="shared" si="105"/>
        <v>Motorbike</v>
      </c>
      <c r="AD499" s="110" t="str">
        <f t="shared" si="97"/>
        <v>MaltaMotorbike</v>
      </c>
      <c r="AE499" s="110">
        <v>2024</v>
      </c>
      <c r="AF499" s="110">
        <v>0.14323</v>
      </c>
      <c r="AG499" s="110" t="s">
        <v>331</v>
      </c>
      <c r="AH499" s="110" t="s">
        <v>237</v>
      </c>
      <c r="AI499" s="110"/>
    </row>
    <row r="500" spans="27:35">
      <c r="AA500" s="110" t="str">
        <f>$A$28</f>
        <v>Moldova</v>
      </c>
      <c r="AB500" s="110" t="str">
        <f t="shared" si="105"/>
        <v>Motorbike</v>
      </c>
      <c r="AC500" s="110" t="str">
        <f t="shared" si="105"/>
        <v>Motorbike</v>
      </c>
      <c r="AD500" s="110" t="str">
        <f t="shared" si="97"/>
        <v>MoldovaMotorbike</v>
      </c>
      <c r="AE500" s="110">
        <v>2024</v>
      </c>
      <c r="AF500" s="110">
        <v>0.14323</v>
      </c>
      <c r="AG500" s="110" t="s">
        <v>331</v>
      </c>
      <c r="AH500" s="110" t="s">
        <v>237</v>
      </c>
      <c r="AI500" s="110"/>
    </row>
    <row r="501" spans="27:35">
      <c r="AA501" s="110" t="str">
        <f>$A$29</f>
        <v>Monaco</v>
      </c>
      <c r="AB501" s="110" t="str">
        <f t="shared" si="105"/>
        <v>Motorbike</v>
      </c>
      <c r="AC501" s="110" t="str">
        <f t="shared" si="105"/>
        <v>Motorbike</v>
      </c>
      <c r="AD501" s="110" t="str">
        <f t="shared" si="97"/>
        <v>MonacoMotorbike</v>
      </c>
      <c r="AE501" s="110">
        <v>2024</v>
      </c>
      <c r="AF501" s="110">
        <v>0.14323</v>
      </c>
      <c r="AG501" s="110" t="s">
        <v>331</v>
      </c>
      <c r="AH501" s="110" t="s">
        <v>237</v>
      </c>
      <c r="AI501" s="110"/>
    </row>
    <row r="502" spans="27:35">
      <c r="AA502" s="110" t="str">
        <f>$A$30</f>
        <v>Montenegro</v>
      </c>
      <c r="AB502" s="110" t="str">
        <f t="shared" si="105"/>
        <v>Motorbike</v>
      </c>
      <c r="AC502" s="110" t="str">
        <f t="shared" si="105"/>
        <v>Motorbike</v>
      </c>
      <c r="AD502" s="110" t="str">
        <f t="shared" si="97"/>
        <v>MontenegroMotorbike</v>
      </c>
      <c r="AE502" s="110">
        <v>2024</v>
      </c>
      <c r="AF502" s="110">
        <v>0.14323</v>
      </c>
      <c r="AG502" s="110" t="s">
        <v>331</v>
      </c>
      <c r="AH502" s="110" t="s">
        <v>237</v>
      </c>
      <c r="AI502" s="110"/>
    </row>
    <row r="503" spans="27:35">
      <c r="AA503" s="110" t="str">
        <f>$A$31</f>
        <v>Netherlands</v>
      </c>
      <c r="AB503" s="110" t="str">
        <f t="shared" si="105"/>
        <v>Motorbike</v>
      </c>
      <c r="AC503" s="110" t="str">
        <f t="shared" si="105"/>
        <v>Motorbike</v>
      </c>
      <c r="AD503" s="110" t="str">
        <f t="shared" si="97"/>
        <v>NetherlandsMotorbike</v>
      </c>
      <c r="AE503" s="110">
        <v>2025</v>
      </c>
      <c r="AF503" s="110">
        <v>0.14599999999999999</v>
      </c>
      <c r="AG503" s="110" t="s">
        <v>331</v>
      </c>
      <c r="AH503" s="113" t="s">
        <v>362</v>
      </c>
      <c r="AI503" s="110"/>
    </row>
    <row r="504" spans="27:35">
      <c r="AA504" s="110" t="str">
        <f>$A$32</f>
        <v>North Macedonia</v>
      </c>
      <c r="AB504" s="110" t="str">
        <f t="shared" si="105"/>
        <v>Motorbike</v>
      </c>
      <c r="AC504" s="110" t="str">
        <f t="shared" si="105"/>
        <v>Motorbike</v>
      </c>
      <c r="AD504" s="110" t="str">
        <f t="shared" si="97"/>
        <v>North MacedoniaMotorbike</v>
      </c>
      <c r="AE504" s="110">
        <v>2024</v>
      </c>
      <c r="AF504" s="110">
        <v>0.14323</v>
      </c>
      <c r="AG504" s="110" t="s">
        <v>331</v>
      </c>
      <c r="AH504" s="110" t="s">
        <v>237</v>
      </c>
      <c r="AI504" s="110"/>
    </row>
    <row r="505" spans="27:35">
      <c r="AA505" s="110" t="str">
        <f>$A$33</f>
        <v>Norway</v>
      </c>
      <c r="AB505" s="110" t="str">
        <f t="shared" si="105"/>
        <v>Motorbike</v>
      </c>
      <c r="AC505" s="110" t="str">
        <f t="shared" si="105"/>
        <v>Motorbike</v>
      </c>
      <c r="AD505" s="110" t="str">
        <f t="shared" si="97"/>
        <v>NorwayMotorbike</v>
      </c>
      <c r="AE505" s="110">
        <v>2024</v>
      </c>
      <c r="AF505" s="110">
        <v>0.14323</v>
      </c>
      <c r="AG505" s="110" t="s">
        <v>331</v>
      </c>
      <c r="AH505" s="110" t="s">
        <v>237</v>
      </c>
      <c r="AI505" s="110"/>
    </row>
    <row r="506" spans="27:35">
      <c r="AA506" s="110" t="str">
        <f>$A$34</f>
        <v>Poland</v>
      </c>
      <c r="AB506" s="110" t="str">
        <f t="shared" si="105"/>
        <v>Motorbike</v>
      </c>
      <c r="AC506" s="110" t="str">
        <f t="shared" si="105"/>
        <v>Motorbike</v>
      </c>
      <c r="AD506" s="110" t="str">
        <f t="shared" si="97"/>
        <v>PolandMotorbike</v>
      </c>
      <c r="AE506" s="110">
        <v>2024</v>
      </c>
      <c r="AF506" s="110">
        <v>0.14323</v>
      </c>
      <c r="AG506" s="110" t="s">
        <v>331</v>
      </c>
      <c r="AH506" s="110" t="s">
        <v>237</v>
      </c>
      <c r="AI506" s="110"/>
    </row>
    <row r="507" spans="27:35">
      <c r="AA507" s="110" t="str">
        <f>$A$35</f>
        <v>Portugal</v>
      </c>
      <c r="AB507" s="110" t="str">
        <f t="shared" si="105"/>
        <v>Motorbike</v>
      </c>
      <c r="AC507" s="110" t="str">
        <f t="shared" si="105"/>
        <v>Motorbike</v>
      </c>
      <c r="AD507" s="110" t="str">
        <f t="shared" si="97"/>
        <v>PortugalMotorbike</v>
      </c>
      <c r="AE507" s="110">
        <v>2024</v>
      </c>
      <c r="AF507" s="110">
        <v>0.14323</v>
      </c>
      <c r="AG507" s="110" t="s">
        <v>331</v>
      </c>
      <c r="AH507" s="110" t="s">
        <v>237</v>
      </c>
      <c r="AI507" s="110"/>
    </row>
    <row r="508" spans="27:35">
      <c r="AA508" s="110" t="str">
        <f>$A$36</f>
        <v>Romania</v>
      </c>
      <c r="AB508" s="110" t="str">
        <f t="shared" si="105"/>
        <v>Motorbike</v>
      </c>
      <c r="AC508" s="110" t="str">
        <f t="shared" si="105"/>
        <v>Motorbike</v>
      </c>
      <c r="AD508" s="110" t="str">
        <f t="shared" si="97"/>
        <v>RomaniaMotorbike</v>
      </c>
      <c r="AE508" s="110">
        <v>2024</v>
      </c>
      <c r="AF508" s="110">
        <v>0.14323</v>
      </c>
      <c r="AG508" s="110" t="s">
        <v>331</v>
      </c>
      <c r="AH508" s="110" t="s">
        <v>237</v>
      </c>
      <c r="AI508" s="110"/>
    </row>
    <row r="509" spans="27:35">
      <c r="AA509" s="110" t="str">
        <f>$A$37</f>
        <v>San Marino</v>
      </c>
      <c r="AB509" s="110" t="str">
        <f t="shared" si="105"/>
        <v>Motorbike</v>
      </c>
      <c r="AC509" s="110" t="str">
        <f t="shared" si="105"/>
        <v>Motorbike</v>
      </c>
      <c r="AD509" s="110" t="str">
        <f t="shared" si="97"/>
        <v>San MarinoMotorbike</v>
      </c>
      <c r="AE509" s="110">
        <v>2024</v>
      </c>
      <c r="AF509" s="110">
        <v>0.14323</v>
      </c>
      <c r="AG509" s="110" t="s">
        <v>331</v>
      </c>
      <c r="AH509" s="110" t="s">
        <v>237</v>
      </c>
      <c r="AI509" s="110"/>
    </row>
    <row r="510" spans="27:35">
      <c r="AA510" s="110" t="str">
        <f>$A$38</f>
        <v>Serbia</v>
      </c>
      <c r="AB510" s="110" t="str">
        <f t="shared" si="105"/>
        <v>Motorbike</v>
      </c>
      <c r="AC510" s="110" t="str">
        <f t="shared" si="105"/>
        <v>Motorbike</v>
      </c>
      <c r="AD510" s="110" t="str">
        <f t="shared" si="97"/>
        <v>SerbiaMotorbike</v>
      </c>
      <c r="AE510" s="110">
        <v>2024</v>
      </c>
      <c r="AF510" s="110">
        <v>0.14323</v>
      </c>
      <c r="AG510" s="110" t="s">
        <v>331</v>
      </c>
      <c r="AH510" s="110" t="s">
        <v>237</v>
      </c>
      <c r="AI510" s="110"/>
    </row>
    <row r="511" spans="27:35">
      <c r="AA511" s="110" t="str">
        <f>$A$39</f>
        <v>Slovakia</v>
      </c>
      <c r="AB511" s="110" t="str">
        <f t="shared" si="105"/>
        <v>Motorbike</v>
      </c>
      <c r="AC511" s="110" t="str">
        <f t="shared" si="105"/>
        <v>Motorbike</v>
      </c>
      <c r="AD511" s="110" t="str">
        <f t="shared" si="97"/>
        <v>SlovakiaMotorbike</v>
      </c>
      <c r="AE511" s="110">
        <v>2024</v>
      </c>
      <c r="AF511" s="110">
        <v>0.14323</v>
      </c>
      <c r="AG511" s="110" t="s">
        <v>331</v>
      </c>
      <c r="AH511" s="110" t="s">
        <v>237</v>
      </c>
      <c r="AI511" s="110"/>
    </row>
    <row r="512" spans="27:35">
      <c r="AA512" s="110" t="str">
        <f>$A$40</f>
        <v>Slovenia</v>
      </c>
      <c r="AB512" s="110" t="str">
        <f t="shared" si="105"/>
        <v>Motorbike</v>
      </c>
      <c r="AC512" s="110" t="str">
        <f t="shared" si="105"/>
        <v>Motorbike</v>
      </c>
      <c r="AD512" s="110" t="str">
        <f t="shared" si="97"/>
        <v>SloveniaMotorbike</v>
      </c>
      <c r="AE512" s="110">
        <v>2024</v>
      </c>
      <c r="AF512" s="110">
        <v>0.14323</v>
      </c>
      <c r="AG512" s="110" t="s">
        <v>331</v>
      </c>
      <c r="AH512" s="110" t="s">
        <v>237</v>
      </c>
      <c r="AI512" s="110"/>
    </row>
    <row r="513" spans="27:35">
      <c r="AA513" s="110" t="str">
        <f>$A$41</f>
        <v>Spain</v>
      </c>
      <c r="AB513" s="110" t="str">
        <f t="shared" si="105"/>
        <v>Motorbike</v>
      </c>
      <c r="AC513" s="110" t="str">
        <f t="shared" si="105"/>
        <v>Motorbike</v>
      </c>
      <c r="AD513" s="110" t="str">
        <f t="shared" si="97"/>
        <v>SpainMotorbike</v>
      </c>
      <c r="AE513" s="110">
        <v>2024</v>
      </c>
      <c r="AF513" s="110">
        <v>0.14323</v>
      </c>
      <c r="AG513" s="110" t="s">
        <v>331</v>
      </c>
      <c r="AH513" s="110" t="s">
        <v>237</v>
      </c>
      <c r="AI513" s="110"/>
    </row>
    <row r="514" spans="27:35">
      <c r="AA514" s="110" t="str">
        <f>$A$42</f>
        <v>Sweden</v>
      </c>
      <c r="AB514" s="110" t="str">
        <f t="shared" si="105"/>
        <v>Motorbike</v>
      </c>
      <c r="AC514" s="110" t="str">
        <f t="shared" si="105"/>
        <v>Motorbike</v>
      </c>
      <c r="AD514" s="110" t="str">
        <f t="shared" si="97"/>
        <v>SwedenMotorbike</v>
      </c>
      <c r="AE514" s="110">
        <v>2024</v>
      </c>
      <c r="AF514" s="110">
        <v>0.14323</v>
      </c>
      <c r="AG514" s="110" t="s">
        <v>331</v>
      </c>
      <c r="AH514" s="110" t="s">
        <v>237</v>
      </c>
      <c r="AI514" s="110"/>
    </row>
    <row r="515" spans="27:35">
      <c r="AA515" s="110" t="str">
        <f>$A$43</f>
        <v>Switzerland</v>
      </c>
      <c r="AB515" s="110" t="str">
        <f t="shared" si="105"/>
        <v>Motorbike</v>
      </c>
      <c r="AC515" s="110" t="str">
        <f t="shared" si="105"/>
        <v>Motorbike</v>
      </c>
      <c r="AD515" s="110" t="str">
        <f t="shared" si="97"/>
        <v>SwitzerlandMotorbike</v>
      </c>
      <c r="AE515" s="110">
        <v>2024</v>
      </c>
      <c r="AF515" s="110">
        <v>0.14323</v>
      </c>
      <c r="AG515" s="110" t="s">
        <v>331</v>
      </c>
      <c r="AH515" s="110" t="s">
        <v>237</v>
      </c>
      <c r="AI515" s="110"/>
    </row>
    <row r="516" spans="27:35">
      <c r="AA516" s="110" t="str">
        <f>$A$44</f>
        <v>Ukraine</v>
      </c>
      <c r="AB516" s="110" t="str">
        <f t="shared" si="105"/>
        <v>Motorbike</v>
      </c>
      <c r="AC516" s="110" t="str">
        <f t="shared" si="105"/>
        <v>Motorbike</v>
      </c>
      <c r="AD516" s="110" t="str">
        <f t="shared" si="97"/>
        <v>UkraineMotorbike</v>
      </c>
      <c r="AE516" s="110">
        <v>2024</v>
      </c>
      <c r="AF516" s="110">
        <v>0.14323</v>
      </c>
      <c r="AG516" s="110" t="s">
        <v>331</v>
      </c>
      <c r="AH516" s="110" t="s">
        <v>237</v>
      </c>
      <c r="AI516" s="110"/>
    </row>
    <row r="517" spans="27:35">
      <c r="AA517" s="110" t="str">
        <f>$A$45</f>
        <v>United Kingdom</v>
      </c>
      <c r="AB517" s="110" t="str">
        <f t="shared" si="105"/>
        <v>Motorbike</v>
      </c>
      <c r="AC517" s="110" t="str">
        <f t="shared" si="105"/>
        <v>Motorbike</v>
      </c>
      <c r="AD517" s="110" t="str">
        <f t="shared" si="97"/>
        <v>United KingdomMotorbike</v>
      </c>
      <c r="AE517" s="110">
        <v>2024</v>
      </c>
      <c r="AF517" s="110">
        <v>0.14323</v>
      </c>
      <c r="AG517" s="110" t="s">
        <v>331</v>
      </c>
      <c r="AH517" s="110" t="s">
        <v>237</v>
      </c>
      <c r="AI517" s="110"/>
    </row>
    <row r="518" spans="27:35">
      <c r="AA518" s="110" t="str">
        <f>$A$3</f>
        <v>Albania</v>
      </c>
      <c r="AB518" s="110" t="str">
        <f>$S$9</f>
        <v>Taxi</v>
      </c>
      <c r="AC518" s="110" t="str">
        <f>$S$9</f>
        <v>Taxi</v>
      </c>
      <c r="AD518" s="110" t="str">
        <f t="shared" si="97"/>
        <v>AlbaniaTaxi</v>
      </c>
      <c r="AE518" s="110">
        <v>2024</v>
      </c>
      <c r="AF518" s="110">
        <v>0.25980999999999999</v>
      </c>
      <c r="AG518" s="110" t="s">
        <v>325</v>
      </c>
      <c r="AH518" s="110" t="s">
        <v>237</v>
      </c>
      <c r="AI518" s="110"/>
    </row>
    <row r="519" spans="27:35">
      <c r="AA519" s="110" t="str">
        <f>$A$11</f>
        <v>Cyprus</v>
      </c>
      <c r="AB519" s="110" t="str">
        <f t="shared" ref="AB519:AC560" si="106">$S$9</f>
        <v>Taxi</v>
      </c>
      <c r="AC519" s="110" t="str">
        <f t="shared" si="106"/>
        <v>Taxi</v>
      </c>
      <c r="AD519" s="110" t="str">
        <f>AA519&amp;AC519</f>
        <v>CyprusTaxi</v>
      </c>
      <c r="AE519" s="110">
        <v>2024</v>
      </c>
      <c r="AF519" s="110">
        <v>0.25980999999999999</v>
      </c>
      <c r="AG519" s="110" t="s">
        <v>325</v>
      </c>
      <c r="AH519" s="110" t="s">
        <v>237</v>
      </c>
      <c r="AI519" s="110"/>
    </row>
    <row r="520" spans="27:35">
      <c r="AA520" s="110" t="str">
        <f>$A$4</f>
        <v>Andorra</v>
      </c>
      <c r="AB520" s="110" t="str">
        <f t="shared" si="106"/>
        <v>Taxi</v>
      </c>
      <c r="AC520" s="110" t="str">
        <f t="shared" si="106"/>
        <v>Taxi</v>
      </c>
      <c r="AD520" s="110" t="str">
        <f t="shared" si="97"/>
        <v>AndorraTaxi</v>
      </c>
      <c r="AE520" s="110">
        <v>2024</v>
      </c>
      <c r="AF520" s="110">
        <v>0.25980999999999999</v>
      </c>
      <c r="AG520" s="110" t="s">
        <v>325</v>
      </c>
      <c r="AH520" s="110" t="s">
        <v>237</v>
      </c>
      <c r="AI520" s="110"/>
    </row>
    <row r="521" spans="27:35">
      <c r="AA521" s="110" t="str">
        <f>$A$5</f>
        <v>Austria</v>
      </c>
      <c r="AB521" s="110" t="str">
        <f t="shared" si="106"/>
        <v>Taxi</v>
      </c>
      <c r="AC521" s="110" t="str">
        <f t="shared" si="106"/>
        <v>Taxi</v>
      </c>
      <c r="AD521" s="110" t="str">
        <f t="shared" si="97"/>
        <v>AustriaTaxi</v>
      </c>
      <c r="AE521" s="110">
        <v>2024</v>
      </c>
      <c r="AF521" s="110">
        <v>0.25980999999999999</v>
      </c>
      <c r="AG521" s="110" t="s">
        <v>325</v>
      </c>
      <c r="AH521" s="110" t="s">
        <v>237</v>
      </c>
      <c r="AI521" s="110"/>
    </row>
    <row r="522" spans="27:35">
      <c r="AA522" s="110" t="str">
        <f>$A$6</f>
        <v>Belarus</v>
      </c>
      <c r="AB522" s="110" t="str">
        <f t="shared" si="106"/>
        <v>Taxi</v>
      </c>
      <c r="AC522" s="110" t="str">
        <f t="shared" si="106"/>
        <v>Taxi</v>
      </c>
      <c r="AD522" s="110" t="str">
        <f t="shared" si="97"/>
        <v>BelarusTaxi</v>
      </c>
      <c r="AE522" s="110">
        <v>2024</v>
      </c>
      <c r="AF522" s="110">
        <v>0.25980999999999999</v>
      </c>
      <c r="AG522" s="110" t="s">
        <v>325</v>
      </c>
      <c r="AH522" s="110" t="s">
        <v>237</v>
      </c>
      <c r="AI522" s="110"/>
    </row>
    <row r="523" spans="27:35">
      <c r="AA523" s="110" t="str">
        <f>$A$7</f>
        <v>Belgium</v>
      </c>
      <c r="AB523" s="110" t="str">
        <f t="shared" si="106"/>
        <v>Taxi</v>
      </c>
      <c r="AC523" s="110" t="str">
        <f t="shared" si="106"/>
        <v>Taxi</v>
      </c>
      <c r="AD523" s="110" t="str">
        <f t="shared" ref="AD523:AD588" si="107">AA523&amp;AC523</f>
        <v>BelgiumTaxi</v>
      </c>
      <c r="AE523" s="110">
        <v>2024</v>
      </c>
      <c r="AF523" s="110">
        <v>0.25980999999999999</v>
      </c>
      <c r="AG523" s="110" t="s">
        <v>325</v>
      </c>
      <c r="AH523" s="110" t="s">
        <v>237</v>
      </c>
      <c r="AI523" s="110"/>
    </row>
    <row r="524" spans="27:35">
      <c r="AA524" s="110" t="str">
        <f>$A$8</f>
        <v>Bosnia and Herzegovina</v>
      </c>
      <c r="AB524" s="110" t="str">
        <f t="shared" si="106"/>
        <v>Taxi</v>
      </c>
      <c r="AC524" s="110" t="str">
        <f t="shared" si="106"/>
        <v>Taxi</v>
      </c>
      <c r="AD524" s="110" t="str">
        <f t="shared" si="107"/>
        <v>Bosnia and HerzegovinaTaxi</v>
      </c>
      <c r="AE524" s="110">
        <v>2024</v>
      </c>
      <c r="AF524" s="110">
        <v>0.25980999999999999</v>
      </c>
      <c r="AG524" s="110" t="s">
        <v>325</v>
      </c>
      <c r="AH524" s="110" t="s">
        <v>237</v>
      </c>
      <c r="AI524" s="110"/>
    </row>
    <row r="525" spans="27:35">
      <c r="AA525" s="110" t="str">
        <f>$A$9</f>
        <v>Bulgaria</v>
      </c>
      <c r="AB525" s="110" t="str">
        <f t="shared" si="106"/>
        <v>Taxi</v>
      </c>
      <c r="AC525" s="110" t="str">
        <f t="shared" si="106"/>
        <v>Taxi</v>
      </c>
      <c r="AD525" s="110" t="str">
        <f t="shared" si="107"/>
        <v>BulgariaTaxi</v>
      </c>
      <c r="AE525" s="110">
        <v>2024</v>
      </c>
      <c r="AF525" s="110">
        <v>0.25980999999999999</v>
      </c>
      <c r="AG525" s="110" t="s">
        <v>325</v>
      </c>
      <c r="AH525" s="110" t="s">
        <v>237</v>
      </c>
      <c r="AI525" s="110"/>
    </row>
    <row r="526" spans="27:35">
      <c r="AA526" s="110" t="str">
        <f>$A$10</f>
        <v>Croatia</v>
      </c>
      <c r="AB526" s="110" t="str">
        <f t="shared" si="106"/>
        <v>Taxi</v>
      </c>
      <c r="AC526" s="110" t="str">
        <f t="shared" si="106"/>
        <v>Taxi</v>
      </c>
      <c r="AD526" s="110" t="str">
        <f t="shared" si="107"/>
        <v>CroatiaTaxi</v>
      </c>
      <c r="AE526" s="110">
        <v>2024</v>
      </c>
      <c r="AF526" s="110">
        <v>0.25980999999999999</v>
      </c>
      <c r="AG526" s="110" t="s">
        <v>325</v>
      </c>
      <c r="AH526" s="110" t="s">
        <v>237</v>
      </c>
      <c r="AI526" s="110"/>
    </row>
    <row r="527" spans="27:35">
      <c r="AA527" s="110" t="str">
        <f>$A$12</f>
        <v>Czechia</v>
      </c>
      <c r="AB527" s="110" t="str">
        <f t="shared" si="106"/>
        <v>Taxi</v>
      </c>
      <c r="AC527" s="110" t="str">
        <f t="shared" si="106"/>
        <v>Taxi</v>
      </c>
      <c r="AD527" s="110" t="str">
        <f t="shared" si="107"/>
        <v>CzechiaTaxi</v>
      </c>
      <c r="AE527" s="110">
        <v>2024</v>
      </c>
      <c r="AF527" s="110">
        <v>0.25980999999999999</v>
      </c>
      <c r="AG527" s="110" t="s">
        <v>325</v>
      </c>
      <c r="AH527" s="110" t="s">
        <v>237</v>
      </c>
      <c r="AI527" s="110"/>
    </row>
    <row r="528" spans="27:35">
      <c r="AA528" s="110" t="str">
        <f>$A$13</f>
        <v>Denmark</v>
      </c>
      <c r="AB528" s="110" t="str">
        <f t="shared" si="106"/>
        <v>Taxi</v>
      </c>
      <c r="AC528" s="110" t="str">
        <f t="shared" si="106"/>
        <v>Taxi</v>
      </c>
      <c r="AD528" s="110" t="str">
        <f t="shared" si="107"/>
        <v>DenmarkTaxi</v>
      </c>
      <c r="AE528" s="110">
        <v>2024</v>
      </c>
      <c r="AF528" s="110">
        <v>0.25980999999999999</v>
      </c>
      <c r="AG528" s="110" t="s">
        <v>325</v>
      </c>
      <c r="AH528" s="110" t="s">
        <v>237</v>
      </c>
      <c r="AI528" s="110"/>
    </row>
    <row r="529" spans="27:35">
      <c r="AA529" s="110" t="str">
        <f>$A$14</f>
        <v>Estonia</v>
      </c>
      <c r="AB529" s="110" t="str">
        <f t="shared" si="106"/>
        <v>Taxi</v>
      </c>
      <c r="AC529" s="110" t="str">
        <f t="shared" si="106"/>
        <v>Taxi</v>
      </c>
      <c r="AD529" s="110" t="str">
        <f t="shared" si="107"/>
        <v>EstoniaTaxi</v>
      </c>
      <c r="AE529" s="110">
        <v>2024</v>
      </c>
      <c r="AF529" s="110">
        <v>0.25980999999999999</v>
      </c>
      <c r="AG529" s="110" t="s">
        <v>325</v>
      </c>
      <c r="AH529" s="110" t="s">
        <v>237</v>
      </c>
      <c r="AI529" s="110"/>
    </row>
    <row r="530" spans="27:35">
      <c r="AA530" s="110" t="str">
        <f>$A$15</f>
        <v>Finland</v>
      </c>
      <c r="AB530" s="110" t="str">
        <f t="shared" si="106"/>
        <v>Taxi</v>
      </c>
      <c r="AC530" s="110" t="str">
        <f t="shared" si="106"/>
        <v>Taxi</v>
      </c>
      <c r="AD530" s="110" t="str">
        <f t="shared" si="107"/>
        <v>FinlandTaxi</v>
      </c>
      <c r="AE530" s="110">
        <v>2024</v>
      </c>
      <c r="AF530" s="110">
        <v>0.25980999999999999</v>
      </c>
      <c r="AG530" s="110" t="s">
        <v>325</v>
      </c>
      <c r="AH530" s="110" t="s">
        <v>237</v>
      </c>
      <c r="AI530" s="110"/>
    </row>
    <row r="531" spans="27:35">
      <c r="AA531" s="110" t="str">
        <f>$A$16</f>
        <v>France</v>
      </c>
      <c r="AB531" s="110" t="str">
        <f t="shared" si="106"/>
        <v>Taxi</v>
      </c>
      <c r="AC531" s="110" t="str">
        <f t="shared" si="106"/>
        <v>Taxi</v>
      </c>
      <c r="AD531" s="110" t="str">
        <f t="shared" si="107"/>
        <v>FranceTaxi</v>
      </c>
      <c r="AE531" s="110">
        <v>2024</v>
      </c>
      <c r="AF531" s="110">
        <v>0.25980999999999999</v>
      </c>
      <c r="AG531" s="110" t="s">
        <v>325</v>
      </c>
      <c r="AH531" s="110" t="s">
        <v>237</v>
      </c>
      <c r="AI531" s="110"/>
    </row>
    <row r="532" spans="27:35">
      <c r="AA532" s="110" t="str">
        <f>$A$17</f>
        <v>Germany</v>
      </c>
      <c r="AB532" s="110" t="str">
        <f t="shared" si="106"/>
        <v>Taxi</v>
      </c>
      <c r="AC532" s="110" t="str">
        <f t="shared" si="106"/>
        <v>Taxi</v>
      </c>
      <c r="AD532" s="110" t="str">
        <f t="shared" si="107"/>
        <v>GermanyTaxi</v>
      </c>
      <c r="AE532" s="110">
        <v>2024</v>
      </c>
      <c r="AF532" s="110">
        <v>0.25980999999999999</v>
      </c>
      <c r="AG532" s="110" t="s">
        <v>325</v>
      </c>
      <c r="AH532" s="110" t="s">
        <v>237</v>
      </c>
      <c r="AI532" s="110"/>
    </row>
    <row r="533" spans="27:35">
      <c r="AA533" s="110" t="str">
        <f>$A$18</f>
        <v>Greece</v>
      </c>
      <c r="AB533" s="110" t="str">
        <f t="shared" si="106"/>
        <v>Taxi</v>
      </c>
      <c r="AC533" s="110" t="str">
        <f t="shared" si="106"/>
        <v>Taxi</v>
      </c>
      <c r="AD533" s="110" t="str">
        <f t="shared" si="107"/>
        <v>GreeceTaxi</v>
      </c>
      <c r="AE533" s="110">
        <v>2024</v>
      </c>
      <c r="AF533" s="110">
        <v>0.25980999999999999</v>
      </c>
      <c r="AG533" s="110" t="s">
        <v>325</v>
      </c>
      <c r="AH533" s="110" t="s">
        <v>237</v>
      </c>
      <c r="AI533" s="110"/>
    </row>
    <row r="534" spans="27:35">
      <c r="AA534" s="110" t="str">
        <f>$A$19</f>
        <v>Hungary</v>
      </c>
      <c r="AB534" s="110" t="str">
        <f t="shared" si="106"/>
        <v>Taxi</v>
      </c>
      <c r="AC534" s="110" t="str">
        <f t="shared" si="106"/>
        <v>Taxi</v>
      </c>
      <c r="AD534" s="110" t="str">
        <f t="shared" si="107"/>
        <v>HungaryTaxi</v>
      </c>
      <c r="AE534" s="110">
        <v>2024</v>
      </c>
      <c r="AF534" s="110">
        <v>0.25980999999999999</v>
      </c>
      <c r="AG534" s="110" t="s">
        <v>325</v>
      </c>
      <c r="AH534" s="110" t="s">
        <v>237</v>
      </c>
      <c r="AI534" s="110"/>
    </row>
    <row r="535" spans="27:35">
      <c r="AA535" s="110" t="str">
        <f>$A$20</f>
        <v>Iceland</v>
      </c>
      <c r="AB535" s="110" t="str">
        <f t="shared" si="106"/>
        <v>Taxi</v>
      </c>
      <c r="AC535" s="110" t="str">
        <f t="shared" si="106"/>
        <v>Taxi</v>
      </c>
      <c r="AD535" s="110" t="str">
        <f t="shared" si="107"/>
        <v>IcelandTaxi</v>
      </c>
      <c r="AE535" s="110">
        <v>2024</v>
      </c>
      <c r="AF535" s="110">
        <v>0.25980999999999999</v>
      </c>
      <c r="AG535" s="110" t="s">
        <v>325</v>
      </c>
      <c r="AH535" s="110" t="s">
        <v>237</v>
      </c>
      <c r="AI535" s="110"/>
    </row>
    <row r="536" spans="27:35">
      <c r="AA536" s="110" t="str">
        <f>$A$21</f>
        <v>Ireland</v>
      </c>
      <c r="AB536" s="110" t="str">
        <f t="shared" si="106"/>
        <v>Taxi</v>
      </c>
      <c r="AC536" s="110" t="str">
        <f t="shared" si="106"/>
        <v>Taxi</v>
      </c>
      <c r="AD536" s="110" t="str">
        <f t="shared" si="107"/>
        <v>IrelandTaxi</v>
      </c>
      <c r="AE536" s="110">
        <v>2024</v>
      </c>
      <c r="AF536" s="110">
        <v>0.25980999999999999</v>
      </c>
      <c r="AG536" s="110" t="s">
        <v>325</v>
      </c>
      <c r="AH536" s="110" t="s">
        <v>237</v>
      </c>
      <c r="AI536" s="110"/>
    </row>
    <row r="537" spans="27:35">
      <c r="AA537" s="110" t="str">
        <f>$A$22</f>
        <v>Italy</v>
      </c>
      <c r="AB537" s="110" t="str">
        <f t="shared" si="106"/>
        <v>Taxi</v>
      </c>
      <c r="AC537" s="110" t="str">
        <f t="shared" si="106"/>
        <v>Taxi</v>
      </c>
      <c r="AD537" s="110" t="str">
        <f t="shared" si="107"/>
        <v>ItalyTaxi</v>
      </c>
      <c r="AE537" s="110">
        <v>2024</v>
      </c>
      <c r="AF537" s="110">
        <v>0.25980999999999999</v>
      </c>
      <c r="AG537" s="110" t="s">
        <v>325</v>
      </c>
      <c r="AH537" s="110" t="s">
        <v>237</v>
      </c>
      <c r="AI537" s="110"/>
    </row>
    <row r="538" spans="27:35">
      <c r="AA538" s="110" t="str">
        <f>$A$23</f>
        <v>Latvia</v>
      </c>
      <c r="AB538" s="110" t="str">
        <f t="shared" si="106"/>
        <v>Taxi</v>
      </c>
      <c r="AC538" s="110" t="str">
        <f t="shared" si="106"/>
        <v>Taxi</v>
      </c>
      <c r="AD538" s="110" t="str">
        <f t="shared" si="107"/>
        <v>LatviaTaxi</v>
      </c>
      <c r="AE538" s="110">
        <v>2024</v>
      </c>
      <c r="AF538" s="110">
        <v>0.25980999999999999</v>
      </c>
      <c r="AG538" s="110" t="s">
        <v>325</v>
      </c>
      <c r="AH538" s="110" t="s">
        <v>237</v>
      </c>
      <c r="AI538" s="110"/>
    </row>
    <row r="539" spans="27:35">
      <c r="AA539" s="110" t="str">
        <f>$A$24</f>
        <v>Liechtenstein</v>
      </c>
      <c r="AB539" s="110" t="str">
        <f t="shared" si="106"/>
        <v>Taxi</v>
      </c>
      <c r="AC539" s="110" t="str">
        <f t="shared" si="106"/>
        <v>Taxi</v>
      </c>
      <c r="AD539" s="110" t="str">
        <f t="shared" si="107"/>
        <v>LiechtensteinTaxi</v>
      </c>
      <c r="AE539" s="110">
        <v>2024</v>
      </c>
      <c r="AF539" s="110">
        <v>0.25980999999999999</v>
      </c>
      <c r="AG539" s="110" t="s">
        <v>325</v>
      </c>
      <c r="AH539" s="110" t="s">
        <v>237</v>
      </c>
      <c r="AI539" s="110"/>
    </row>
    <row r="540" spans="27:35">
      <c r="AA540" s="110" t="str">
        <f>$A$25</f>
        <v>Lithuania</v>
      </c>
      <c r="AB540" s="110" t="str">
        <f t="shared" si="106"/>
        <v>Taxi</v>
      </c>
      <c r="AC540" s="110" t="str">
        <f t="shared" si="106"/>
        <v>Taxi</v>
      </c>
      <c r="AD540" s="110" t="str">
        <f t="shared" si="107"/>
        <v>LithuaniaTaxi</v>
      </c>
      <c r="AE540" s="110">
        <v>2024</v>
      </c>
      <c r="AF540" s="110">
        <v>0.25980999999999999</v>
      </c>
      <c r="AG540" s="110" t="s">
        <v>325</v>
      </c>
      <c r="AH540" s="110" t="s">
        <v>237</v>
      </c>
      <c r="AI540" s="110"/>
    </row>
    <row r="541" spans="27:35">
      <c r="AA541" s="110" t="str">
        <f>$A$26</f>
        <v>Luxembourg</v>
      </c>
      <c r="AB541" s="110" t="str">
        <f t="shared" si="106"/>
        <v>Taxi</v>
      </c>
      <c r="AC541" s="110" t="str">
        <f t="shared" si="106"/>
        <v>Taxi</v>
      </c>
      <c r="AD541" s="110" t="str">
        <f t="shared" si="107"/>
        <v>LuxembourgTaxi</v>
      </c>
      <c r="AE541" s="110">
        <v>2024</v>
      </c>
      <c r="AF541" s="110">
        <v>0.25980999999999999</v>
      </c>
      <c r="AG541" s="110" t="s">
        <v>325</v>
      </c>
      <c r="AH541" s="110" t="s">
        <v>237</v>
      </c>
      <c r="AI541" s="110"/>
    </row>
    <row r="542" spans="27:35">
      <c r="AA542" s="110" t="str">
        <f>$A$27</f>
        <v>Malta</v>
      </c>
      <c r="AB542" s="110" t="str">
        <f t="shared" si="106"/>
        <v>Taxi</v>
      </c>
      <c r="AC542" s="110" t="str">
        <f t="shared" si="106"/>
        <v>Taxi</v>
      </c>
      <c r="AD542" s="110" t="str">
        <f t="shared" si="107"/>
        <v>MaltaTaxi</v>
      </c>
      <c r="AE542" s="110">
        <v>2024</v>
      </c>
      <c r="AF542" s="110">
        <v>0.25980999999999999</v>
      </c>
      <c r="AG542" s="110" t="s">
        <v>325</v>
      </c>
      <c r="AH542" s="110" t="s">
        <v>237</v>
      </c>
      <c r="AI542" s="110"/>
    </row>
    <row r="543" spans="27:35">
      <c r="AA543" s="110" t="str">
        <f>$A$28</f>
        <v>Moldova</v>
      </c>
      <c r="AB543" s="110" t="str">
        <f t="shared" si="106"/>
        <v>Taxi</v>
      </c>
      <c r="AC543" s="110" t="str">
        <f t="shared" si="106"/>
        <v>Taxi</v>
      </c>
      <c r="AD543" s="110" t="str">
        <f t="shared" si="107"/>
        <v>MoldovaTaxi</v>
      </c>
      <c r="AE543" s="110">
        <v>2024</v>
      </c>
      <c r="AF543" s="110">
        <v>0.25980999999999999</v>
      </c>
      <c r="AG543" s="110" t="s">
        <v>325</v>
      </c>
      <c r="AH543" s="110" t="s">
        <v>237</v>
      </c>
      <c r="AI543" s="110"/>
    </row>
    <row r="544" spans="27:35">
      <c r="AA544" s="110" t="str">
        <f>$A$29</f>
        <v>Monaco</v>
      </c>
      <c r="AB544" s="110" t="str">
        <f t="shared" si="106"/>
        <v>Taxi</v>
      </c>
      <c r="AC544" s="110" t="str">
        <f t="shared" si="106"/>
        <v>Taxi</v>
      </c>
      <c r="AD544" s="110" t="str">
        <f t="shared" si="107"/>
        <v>MonacoTaxi</v>
      </c>
      <c r="AE544" s="110">
        <v>2024</v>
      </c>
      <c r="AF544" s="110">
        <v>0.25980999999999999</v>
      </c>
      <c r="AG544" s="110" t="s">
        <v>325</v>
      </c>
      <c r="AH544" s="110" t="s">
        <v>237</v>
      </c>
      <c r="AI544" s="110"/>
    </row>
    <row r="545" spans="27:35">
      <c r="AA545" s="110" t="str">
        <f>$A$30</f>
        <v>Montenegro</v>
      </c>
      <c r="AB545" s="110" t="str">
        <f t="shared" si="106"/>
        <v>Taxi</v>
      </c>
      <c r="AC545" s="110" t="str">
        <f t="shared" si="106"/>
        <v>Taxi</v>
      </c>
      <c r="AD545" s="110" t="str">
        <f t="shared" si="107"/>
        <v>MontenegroTaxi</v>
      </c>
      <c r="AE545" s="110">
        <v>2024</v>
      </c>
      <c r="AF545" s="110">
        <v>0.25980999999999999</v>
      </c>
      <c r="AG545" s="110" t="s">
        <v>325</v>
      </c>
      <c r="AH545" s="110" t="s">
        <v>237</v>
      </c>
      <c r="AI545" s="110"/>
    </row>
    <row r="546" spans="27:35">
      <c r="AA546" s="110" t="str">
        <f>$A$31</f>
        <v>Netherlands</v>
      </c>
      <c r="AB546" s="110" t="str">
        <f t="shared" si="106"/>
        <v>Taxi</v>
      </c>
      <c r="AC546" s="110" t="str">
        <f t="shared" si="106"/>
        <v>Taxi</v>
      </c>
      <c r="AD546" s="110" t="str">
        <f t="shared" si="107"/>
        <v>NetherlandsTaxi</v>
      </c>
      <c r="AE546" s="110">
        <v>2024</v>
      </c>
      <c r="AF546" s="110">
        <v>0.25980999999999999</v>
      </c>
      <c r="AG546" s="110" t="s">
        <v>325</v>
      </c>
      <c r="AH546" s="110" t="s">
        <v>237</v>
      </c>
      <c r="AI546" s="110"/>
    </row>
    <row r="547" spans="27:35">
      <c r="AA547" s="110" t="str">
        <f>$A$32</f>
        <v>North Macedonia</v>
      </c>
      <c r="AB547" s="110" t="str">
        <f t="shared" si="106"/>
        <v>Taxi</v>
      </c>
      <c r="AC547" s="110" t="str">
        <f t="shared" si="106"/>
        <v>Taxi</v>
      </c>
      <c r="AD547" s="110" t="str">
        <f t="shared" si="107"/>
        <v>North MacedoniaTaxi</v>
      </c>
      <c r="AE547" s="110">
        <v>2024</v>
      </c>
      <c r="AF547" s="110">
        <v>0.25980999999999999</v>
      </c>
      <c r="AG547" s="110" t="s">
        <v>325</v>
      </c>
      <c r="AH547" s="110" t="s">
        <v>237</v>
      </c>
      <c r="AI547" s="110"/>
    </row>
    <row r="548" spans="27:35">
      <c r="AA548" s="110" t="str">
        <f>$A$33</f>
        <v>Norway</v>
      </c>
      <c r="AB548" s="110" t="str">
        <f t="shared" si="106"/>
        <v>Taxi</v>
      </c>
      <c r="AC548" s="110" t="str">
        <f t="shared" si="106"/>
        <v>Taxi</v>
      </c>
      <c r="AD548" s="110" t="str">
        <f t="shared" si="107"/>
        <v>NorwayTaxi</v>
      </c>
      <c r="AE548" s="110">
        <v>2024</v>
      </c>
      <c r="AF548" s="110">
        <v>0.25980999999999999</v>
      </c>
      <c r="AG548" s="110" t="s">
        <v>325</v>
      </c>
      <c r="AH548" s="110" t="s">
        <v>237</v>
      </c>
      <c r="AI548" s="110"/>
    </row>
    <row r="549" spans="27:35">
      <c r="AA549" s="110" t="str">
        <f>$A$34</f>
        <v>Poland</v>
      </c>
      <c r="AB549" s="110" t="str">
        <f t="shared" si="106"/>
        <v>Taxi</v>
      </c>
      <c r="AC549" s="110" t="str">
        <f t="shared" si="106"/>
        <v>Taxi</v>
      </c>
      <c r="AD549" s="110" t="str">
        <f t="shared" si="107"/>
        <v>PolandTaxi</v>
      </c>
      <c r="AE549" s="110">
        <v>2024</v>
      </c>
      <c r="AF549" s="110">
        <v>0.25980999999999999</v>
      </c>
      <c r="AG549" s="110" t="s">
        <v>325</v>
      </c>
      <c r="AH549" s="110" t="s">
        <v>237</v>
      </c>
      <c r="AI549" s="110"/>
    </row>
    <row r="550" spans="27:35">
      <c r="AA550" s="110" t="str">
        <f>$A$35</f>
        <v>Portugal</v>
      </c>
      <c r="AB550" s="110" t="str">
        <f t="shared" si="106"/>
        <v>Taxi</v>
      </c>
      <c r="AC550" s="110" t="str">
        <f t="shared" si="106"/>
        <v>Taxi</v>
      </c>
      <c r="AD550" s="110" t="str">
        <f t="shared" si="107"/>
        <v>PortugalTaxi</v>
      </c>
      <c r="AE550" s="110">
        <v>2024</v>
      </c>
      <c r="AF550" s="110">
        <v>0.25980999999999999</v>
      </c>
      <c r="AG550" s="110" t="s">
        <v>325</v>
      </c>
      <c r="AH550" s="110" t="s">
        <v>237</v>
      </c>
      <c r="AI550" s="110"/>
    </row>
    <row r="551" spans="27:35">
      <c r="AA551" s="110" t="str">
        <f>$A$36</f>
        <v>Romania</v>
      </c>
      <c r="AB551" s="110" t="str">
        <f t="shared" si="106"/>
        <v>Taxi</v>
      </c>
      <c r="AC551" s="110" t="str">
        <f t="shared" si="106"/>
        <v>Taxi</v>
      </c>
      <c r="AD551" s="110" t="str">
        <f t="shared" si="107"/>
        <v>RomaniaTaxi</v>
      </c>
      <c r="AE551" s="110">
        <v>2024</v>
      </c>
      <c r="AF551" s="110">
        <v>0.25980999999999999</v>
      </c>
      <c r="AG551" s="110" t="s">
        <v>325</v>
      </c>
      <c r="AH551" s="110" t="s">
        <v>237</v>
      </c>
      <c r="AI551" s="110"/>
    </row>
    <row r="552" spans="27:35">
      <c r="AA552" s="110" t="str">
        <f>$A$37</f>
        <v>San Marino</v>
      </c>
      <c r="AB552" s="110" t="str">
        <f t="shared" si="106"/>
        <v>Taxi</v>
      </c>
      <c r="AC552" s="110" t="str">
        <f t="shared" si="106"/>
        <v>Taxi</v>
      </c>
      <c r="AD552" s="110" t="str">
        <f t="shared" si="107"/>
        <v>San MarinoTaxi</v>
      </c>
      <c r="AE552" s="110">
        <v>2024</v>
      </c>
      <c r="AF552" s="110">
        <v>0.25980999999999999</v>
      </c>
      <c r="AG552" s="110" t="s">
        <v>325</v>
      </c>
      <c r="AH552" s="110" t="s">
        <v>237</v>
      </c>
      <c r="AI552" s="110"/>
    </row>
    <row r="553" spans="27:35">
      <c r="AA553" s="110" t="str">
        <f>$A$38</f>
        <v>Serbia</v>
      </c>
      <c r="AB553" s="110" t="str">
        <f t="shared" si="106"/>
        <v>Taxi</v>
      </c>
      <c r="AC553" s="110" t="str">
        <f t="shared" si="106"/>
        <v>Taxi</v>
      </c>
      <c r="AD553" s="110" t="str">
        <f t="shared" si="107"/>
        <v>SerbiaTaxi</v>
      </c>
      <c r="AE553" s="110">
        <v>2024</v>
      </c>
      <c r="AF553" s="110">
        <v>0.25980999999999999</v>
      </c>
      <c r="AG553" s="110" t="s">
        <v>325</v>
      </c>
      <c r="AH553" s="110" t="s">
        <v>237</v>
      </c>
      <c r="AI553" s="110"/>
    </row>
    <row r="554" spans="27:35">
      <c r="AA554" s="110" t="str">
        <f>$A$39</f>
        <v>Slovakia</v>
      </c>
      <c r="AB554" s="110" t="str">
        <f t="shared" si="106"/>
        <v>Taxi</v>
      </c>
      <c r="AC554" s="110" t="str">
        <f t="shared" si="106"/>
        <v>Taxi</v>
      </c>
      <c r="AD554" s="110" t="str">
        <f t="shared" si="107"/>
        <v>SlovakiaTaxi</v>
      </c>
      <c r="AE554" s="110">
        <v>2024</v>
      </c>
      <c r="AF554" s="110">
        <v>0.25980999999999999</v>
      </c>
      <c r="AG554" s="110" t="s">
        <v>325</v>
      </c>
      <c r="AH554" s="110" t="s">
        <v>237</v>
      </c>
      <c r="AI554" s="110"/>
    </row>
    <row r="555" spans="27:35">
      <c r="AA555" s="110" t="str">
        <f>$A$40</f>
        <v>Slovenia</v>
      </c>
      <c r="AB555" s="110" t="str">
        <f t="shared" si="106"/>
        <v>Taxi</v>
      </c>
      <c r="AC555" s="110" t="str">
        <f t="shared" si="106"/>
        <v>Taxi</v>
      </c>
      <c r="AD555" s="110" t="str">
        <f t="shared" si="107"/>
        <v>SloveniaTaxi</v>
      </c>
      <c r="AE555" s="110">
        <v>2024</v>
      </c>
      <c r="AF555" s="110">
        <v>0.25980999999999999</v>
      </c>
      <c r="AG555" s="110" t="s">
        <v>325</v>
      </c>
      <c r="AH555" s="110" t="s">
        <v>237</v>
      </c>
      <c r="AI555" s="110"/>
    </row>
    <row r="556" spans="27:35">
      <c r="AA556" s="110" t="str">
        <f>$A$41</f>
        <v>Spain</v>
      </c>
      <c r="AB556" s="110" t="str">
        <f t="shared" si="106"/>
        <v>Taxi</v>
      </c>
      <c r="AC556" s="110" t="str">
        <f t="shared" si="106"/>
        <v>Taxi</v>
      </c>
      <c r="AD556" s="110" t="str">
        <f t="shared" si="107"/>
        <v>SpainTaxi</v>
      </c>
      <c r="AE556" s="110">
        <v>2024</v>
      </c>
      <c r="AF556" s="110">
        <v>0.25980999999999999</v>
      </c>
      <c r="AG556" s="110" t="s">
        <v>325</v>
      </c>
      <c r="AH556" s="110" t="s">
        <v>237</v>
      </c>
      <c r="AI556" s="110"/>
    </row>
    <row r="557" spans="27:35">
      <c r="AA557" s="110" t="str">
        <f>$A$42</f>
        <v>Sweden</v>
      </c>
      <c r="AB557" s="110" t="str">
        <f t="shared" si="106"/>
        <v>Taxi</v>
      </c>
      <c r="AC557" s="110" t="str">
        <f t="shared" si="106"/>
        <v>Taxi</v>
      </c>
      <c r="AD557" s="110" t="str">
        <f t="shared" si="107"/>
        <v>SwedenTaxi</v>
      </c>
      <c r="AE557" s="110">
        <v>2024</v>
      </c>
      <c r="AF557" s="110">
        <v>0.25980999999999999</v>
      </c>
      <c r="AG557" s="110" t="s">
        <v>325</v>
      </c>
      <c r="AH557" s="110" t="s">
        <v>237</v>
      </c>
      <c r="AI557" s="110"/>
    </row>
    <row r="558" spans="27:35">
      <c r="AA558" s="110" t="str">
        <f>$A$43</f>
        <v>Switzerland</v>
      </c>
      <c r="AB558" s="110" t="str">
        <f t="shared" si="106"/>
        <v>Taxi</v>
      </c>
      <c r="AC558" s="110" t="str">
        <f t="shared" si="106"/>
        <v>Taxi</v>
      </c>
      <c r="AD558" s="110" t="str">
        <f t="shared" si="107"/>
        <v>SwitzerlandTaxi</v>
      </c>
      <c r="AE558" s="110">
        <v>2024</v>
      </c>
      <c r="AF558" s="110">
        <v>0.25980999999999999</v>
      </c>
      <c r="AG558" s="110" t="s">
        <v>325</v>
      </c>
      <c r="AH558" s="110" t="s">
        <v>237</v>
      </c>
      <c r="AI558" s="110"/>
    </row>
    <row r="559" spans="27:35">
      <c r="AA559" s="110" t="str">
        <f>$A$44</f>
        <v>Ukraine</v>
      </c>
      <c r="AB559" s="110" t="str">
        <f t="shared" si="106"/>
        <v>Taxi</v>
      </c>
      <c r="AC559" s="110" t="str">
        <f t="shared" si="106"/>
        <v>Taxi</v>
      </c>
      <c r="AD559" s="110" t="str">
        <f t="shared" si="107"/>
        <v>UkraineTaxi</v>
      </c>
      <c r="AE559" s="110">
        <v>2024</v>
      </c>
      <c r="AF559" s="110">
        <v>0.25980999999999999</v>
      </c>
      <c r="AG559" s="110" t="s">
        <v>325</v>
      </c>
      <c r="AH559" s="110" t="s">
        <v>237</v>
      </c>
      <c r="AI559" s="110"/>
    </row>
    <row r="560" spans="27:35">
      <c r="AA560" s="110" t="str">
        <f>$A$45</f>
        <v>United Kingdom</v>
      </c>
      <c r="AB560" s="110" t="str">
        <f t="shared" si="106"/>
        <v>Taxi</v>
      </c>
      <c r="AC560" s="110" t="str">
        <f t="shared" si="106"/>
        <v>Taxi</v>
      </c>
      <c r="AD560" s="110" t="str">
        <f t="shared" si="107"/>
        <v>United KingdomTaxi</v>
      </c>
      <c r="AE560" s="110">
        <v>2024</v>
      </c>
      <c r="AF560" s="110">
        <v>0.25980999999999999</v>
      </c>
      <c r="AG560" s="110" t="s">
        <v>325</v>
      </c>
      <c r="AH560" s="110" t="s">
        <v>237</v>
      </c>
      <c r="AI560" s="110"/>
    </row>
    <row r="561" spans="27:35">
      <c r="AA561" s="110" t="str">
        <f>$A$3</f>
        <v>Albania</v>
      </c>
      <c r="AB561" s="110" t="str">
        <f>$S$7</f>
        <v>Ferry</v>
      </c>
      <c r="AC561" s="110" t="str">
        <f>$X$18</f>
        <v>Ferry - Foot passenger</v>
      </c>
      <c r="AD561" s="110" t="str">
        <f t="shared" si="107"/>
        <v>AlbaniaFerry - Foot passenger</v>
      </c>
      <c r="AE561" s="110">
        <v>2024</v>
      </c>
      <c r="AF561" s="110">
        <v>2.2950000000000002E-2</v>
      </c>
      <c r="AG561" s="110" t="s">
        <v>325</v>
      </c>
      <c r="AH561" s="110" t="s">
        <v>237</v>
      </c>
      <c r="AI561" s="110"/>
    </row>
    <row r="562" spans="27:35">
      <c r="AA562" s="110" t="str">
        <f>$A$4</f>
        <v>Andorra</v>
      </c>
      <c r="AB562" s="110" t="str">
        <f t="shared" ref="AB562:AB625" si="108">$S$7</f>
        <v>Ferry</v>
      </c>
      <c r="AC562" s="110" t="str">
        <f t="shared" ref="AC562:AC603" si="109">$X$18</f>
        <v>Ferry - Foot passenger</v>
      </c>
      <c r="AD562" s="110" t="str">
        <f t="shared" si="107"/>
        <v>AndorraFerry - Foot passenger</v>
      </c>
      <c r="AE562" s="110">
        <v>2024</v>
      </c>
      <c r="AF562" s="110">
        <v>2.2950000000000002E-2</v>
      </c>
      <c r="AG562" s="110" t="s">
        <v>325</v>
      </c>
      <c r="AH562" s="110" t="s">
        <v>237</v>
      </c>
      <c r="AI562" s="110"/>
    </row>
    <row r="563" spans="27:35">
      <c r="AA563" s="110" t="str">
        <f>$A$5</f>
        <v>Austria</v>
      </c>
      <c r="AB563" s="110" t="str">
        <f t="shared" si="108"/>
        <v>Ferry</v>
      </c>
      <c r="AC563" s="110" t="str">
        <f t="shared" si="109"/>
        <v>Ferry - Foot passenger</v>
      </c>
      <c r="AD563" s="110" t="str">
        <f t="shared" si="107"/>
        <v>AustriaFerry - Foot passenger</v>
      </c>
      <c r="AE563" s="110">
        <v>2024</v>
      </c>
      <c r="AF563" s="110">
        <v>2.2950000000000002E-2</v>
      </c>
      <c r="AG563" s="110" t="s">
        <v>325</v>
      </c>
      <c r="AH563" s="110" t="s">
        <v>237</v>
      </c>
      <c r="AI563" s="110"/>
    </row>
    <row r="564" spans="27:35">
      <c r="AA564" s="110" t="str">
        <f>$A$6</f>
        <v>Belarus</v>
      </c>
      <c r="AB564" s="110" t="str">
        <f t="shared" si="108"/>
        <v>Ferry</v>
      </c>
      <c r="AC564" s="110" t="str">
        <f t="shared" si="109"/>
        <v>Ferry - Foot passenger</v>
      </c>
      <c r="AD564" s="110" t="str">
        <f t="shared" si="107"/>
        <v>BelarusFerry - Foot passenger</v>
      </c>
      <c r="AE564" s="110">
        <v>2024</v>
      </c>
      <c r="AF564" s="110">
        <v>2.2950000000000002E-2</v>
      </c>
      <c r="AG564" s="110" t="s">
        <v>325</v>
      </c>
      <c r="AH564" s="110" t="s">
        <v>237</v>
      </c>
      <c r="AI564" s="110"/>
    </row>
    <row r="565" spans="27:35">
      <c r="AA565" s="110" t="str">
        <f>$A$7</f>
        <v>Belgium</v>
      </c>
      <c r="AB565" s="110" t="str">
        <f t="shared" si="108"/>
        <v>Ferry</v>
      </c>
      <c r="AC565" s="110" t="str">
        <f t="shared" si="109"/>
        <v>Ferry - Foot passenger</v>
      </c>
      <c r="AD565" s="110" t="str">
        <f t="shared" si="107"/>
        <v>BelgiumFerry - Foot passenger</v>
      </c>
      <c r="AE565" s="110">
        <v>2024</v>
      </c>
      <c r="AF565" s="110">
        <v>2.2950000000000002E-2</v>
      </c>
      <c r="AG565" s="110" t="s">
        <v>325</v>
      </c>
      <c r="AH565" s="110" t="s">
        <v>237</v>
      </c>
      <c r="AI565" s="110"/>
    </row>
    <row r="566" spans="27:35">
      <c r="AA566" s="110" t="str">
        <f>$A$8</f>
        <v>Bosnia and Herzegovina</v>
      </c>
      <c r="AB566" s="110" t="str">
        <f t="shared" si="108"/>
        <v>Ferry</v>
      </c>
      <c r="AC566" s="110" t="str">
        <f t="shared" si="109"/>
        <v>Ferry - Foot passenger</v>
      </c>
      <c r="AD566" s="110" t="str">
        <f t="shared" si="107"/>
        <v>Bosnia and HerzegovinaFerry - Foot passenger</v>
      </c>
      <c r="AE566" s="110">
        <v>2024</v>
      </c>
      <c r="AF566" s="110">
        <v>2.2950000000000002E-2</v>
      </c>
      <c r="AG566" s="110" t="s">
        <v>325</v>
      </c>
      <c r="AH566" s="110" t="s">
        <v>237</v>
      </c>
      <c r="AI566" s="110"/>
    </row>
    <row r="567" spans="27:35">
      <c r="AA567" s="110" t="str">
        <f>$A$9</f>
        <v>Bulgaria</v>
      </c>
      <c r="AB567" s="110" t="str">
        <f t="shared" si="108"/>
        <v>Ferry</v>
      </c>
      <c r="AC567" s="110" t="str">
        <f t="shared" si="109"/>
        <v>Ferry - Foot passenger</v>
      </c>
      <c r="AD567" s="110" t="str">
        <f t="shared" si="107"/>
        <v>BulgariaFerry - Foot passenger</v>
      </c>
      <c r="AE567" s="110">
        <v>2024</v>
      </c>
      <c r="AF567" s="110">
        <v>2.2950000000000002E-2</v>
      </c>
      <c r="AG567" s="110" t="s">
        <v>325</v>
      </c>
      <c r="AH567" s="110" t="s">
        <v>237</v>
      </c>
      <c r="AI567" s="110"/>
    </row>
    <row r="568" spans="27:35">
      <c r="AA568" s="110" t="str">
        <f>$A$10</f>
        <v>Croatia</v>
      </c>
      <c r="AB568" s="110" t="str">
        <f t="shared" si="108"/>
        <v>Ferry</v>
      </c>
      <c r="AC568" s="110" t="str">
        <f t="shared" si="109"/>
        <v>Ferry - Foot passenger</v>
      </c>
      <c r="AD568" s="110" t="str">
        <f t="shared" si="107"/>
        <v>CroatiaFerry - Foot passenger</v>
      </c>
      <c r="AE568" s="110">
        <v>2024</v>
      </c>
      <c r="AF568" s="110">
        <v>2.2950000000000002E-2</v>
      </c>
      <c r="AG568" s="110" t="s">
        <v>325</v>
      </c>
      <c r="AH568" s="110" t="s">
        <v>237</v>
      </c>
      <c r="AI568" s="110"/>
    </row>
    <row r="569" spans="27:35">
      <c r="AA569" s="110" t="str">
        <f>$A$11</f>
        <v>Cyprus</v>
      </c>
      <c r="AB569" s="110" t="str">
        <f t="shared" si="108"/>
        <v>Ferry</v>
      </c>
      <c r="AC569" s="110" t="str">
        <f t="shared" si="109"/>
        <v>Ferry - Foot passenger</v>
      </c>
      <c r="AD569" s="110" t="str">
        <f>AA569&amp;AC569</f>
        <v>CyprusFerry - Foot passenger</v>
      </c>
      <c r="AE569" s="110">
        <v>2024</v>
      </c>
      <c r="AF569" s="110">
        <v>2.2950000000000002E-2</v>
      </c>
      <c r="AG569" s="110" t="s">
        <v>325</v>
      </c>
      <c r="AH569" s="110" t="s">
        <v>237</v>
      </c>
      <c r="AI569" s="110"/>
    </row>
    <row r="570" spans="27:35">
      <c r="AA570" s="110" t="str">
        <f>$A$12</f>
        <v>Czechia</v>
      </c>
      <c r="AB570" s="110" t="str">
        <f t="shared" si="108"/>
        <v>Ferry</v>
      </c>
      <c r="AC570" s="110" t="str">
        <f t="shared" si="109"/>
        <v>Ferry - Foot passenger</v>
      </c>
      <c r="AD570" s="110" t="str">
        <f t="shared" si="107"/>
        <v>CzechiaFerry - Foot passenger</v>
      </c>
      <c r="AE570" s="110">
        <v>2024</v>
      </c>
      <c r="AF570" s="110">
        <v>2.2950000000000002E-2</v>
      </c>
      <c r="AG570" s="110" t="s">
        <v>325</v>
      </c>
      <c r="AH570" s="110" t="s">
        <v>237</v>
      </c>
      <c r="AI570" s="110"/>
    </row>
    <row r="571" spans="27:35">
      <c r="AA571" s="110" t="str">
        <f>$A$13</f>
        <v>Denmark</v>
      </c>
      <c r="AB571" s="110" t="str">
        <f t="shared" si="108"/>
        <v>Ferry</v>
      </c>
      <c r="AC571" s="110" t="str">
        <f t="shared" si="109"/>
        <v>Ferry - Foot passenger</v>
      </c>
      <c r="AD571" s="110" t="str">
        <f t="shared" si="107"/>
        <v>DenmarkFerry - Foot passenger</v>
      </c>
      <c r="AE571" s="110">
        <v>2024</v>
      </c>
      <c r="AF571" s="110">
        <v>2.2950000000000002E-2</v>
      </c>
      <c r="AG571" s="110" t="s">
        <v>325</v>
      </c>
      <c r="AH571" s="110" t="s">
        <v>237</v>
      </c>
      <c r="AI571" s="110"/>
    </row>
    <row r="572" spans="27:35">
      <c r="AA572" s="110" t="str">
        <f>$A$14</f>
        <v>Estonia</v>
      </c>
      <c r="AB572" s="110" t="str">
        <f t="shared" si="108"/>
        <v>Ferry</v>
      </c>
      <c r="AC572" s="110" t="str">
        <f t="shared" si="109"/>
        <v>Ferry - Foot passenger</v>
      </c>
      <c r="AD572" s="110" t="str">
        <f t="shared" si="107"/>
        <v>EstoniaFerry - Foot passenger</v>
      </c>
      <c r="AE572" s="110">
        <v>2024</v>
      </c>
      <c r="AF572" s="110">
        <v>2.2950000000000002E-2</v>
      </c>
      <c r="AG572" s="110" t="s">
        <v>325</v>
      </c>
      <c r="AH572" s="110" t="s">
        <v>237</v>
      </c>
      <c r="AI572" s="110"/>
    </row>
    <row r="573" spans="27:35">
      <c r="AA573" s="110" t="str">
        <f>$A$15</f>
        <v>Finland</v>
      </c>
      <c r="AB573" s="110" t="str">
        <f t="shared" si="108"/>
        <v>Ferry</v>
      </c>
      <c r="AC573" s="110" t="str">
        <f t="shared" si="109"/>
        <v>Ferry - Foot passenger</v>
      </c>
      <c r="AD573" s="110" t="str">
        <f t="shared" si="107"/>
        <v>FinlandFerry - Foot passenger</v>
      </c>
      <c r="AE573" s="110">
        <v>2024</v>
      </c>
      <c r="AF573" s="110">
        <v>2.2950000000000002E-2</v>
      </c>
      <c r="AG573" s="110" t="s">
        <v>325</v>
      </c>
      <c r="AH573" s="110" t="s">
        <v>237</v>
      </c>
      <c r="AI573" s="110"/>
    </row>
    <row r="574" spans="27:35">
      <c r="AA574" s="110" t="str">
        <f>$A$16</f>
        <v>France</v>
      </c>
      <c r="AB574" s="110" t="str">
        <f t="shared" si="108"/>
        <v>Ferry</v>
      </c>
      <c r="AC574" s="110" t="str">
        <f t="shared" si="109"/>
        <v>Ferry - Foot passenger</v>
      </c>
      <c r="AD574" s="110" t="str">
        <f t="shared" si="107"/>
        <v>FranceFerry - Foot passenger</v>
      </c>
      <c r="AE574" s="110">
        <v>2024</v>
      </c>
      <c r="AF574" s="110">
        <v>2.2950000000000002E-2</v>
      </c>
      <c r="AG574" s="110" t="s">
        <v>325</v>
      </c>
      <c r="AH574" s="110" t="s">
        <v>237</v>
      </c>
      <c r="AI574" s="110"/>
    </row>
    <row r="575" spans="27:35">
      <c r="AA575" s="110" t="str">
        <f>$A$17</f>
        <v>Germany</v>
      </c>
      <c r="AB575" s="110" t="str">
        <f t="shared" si="108"/>
        <v>Ferry</v>
      </c>
      <c r="AC575" s="110" t="str">
        <f t="shared" si="109"/>
        <v>Ferry - Foot passenger</v>
      </c>
      <c r="AD575" s="110" t="str">
        <f t="shared" si="107"/>
        <v>GermanyFerry - Foot passenger</v>
      </c>
      <c r="AE575" s="110">
        <v>2024</v>
      </c>
      <c r="AF575" s="110">
        <v>2.2950000000000002E-2</v>
      </c>
      <c r="AG575" s="110" t="s">
        <v>325</v>
      </c>
      <c r="AH575" s="110" t="s">
        <v>237</v>
      </c>
      <c r="AI575" s="110"/>
    </row>
    <row r="576" spans="27:35">
      <c r="AA576" s="110" t="str">
        <f>$A$18</f>
        <v>Greece</v>
      </c>
      <c r="AB576" s="110" t="str">
        <f t="shared" si="108"/>
        <v>Ferry</v>
      </c>
      <c r="AC576" s="110" t="str">
        <f t="shared" si="109"/>
        <v>Ferry - Foot passenger</v>
      </c>
      <c r="AD576" s="110" t="str">
        <f t="shared" si="107"/>
        <v>GreeceFerry - Foot passenger</v>
      </c>
      <c r="AE576" s="110">
        <v>2024</v>
      </c>
      <c r="AF576" s="110">
        <v>2.2950000000000002E-2</v>
      </c>
      <c r="AG576" s="110" t="s">
        <v>325</v>
      </c>
      <c r="AH576" s="110" t="s">
        <v>237</v>
      </c>
      <c r="AI576" s="110"/>
    </row>
    <row r="577" spans="27:35">
      <c r="AA577" s="110" t="str">
        <f>$A$19</f>
        <v>Hungary</v>
      </c>
      <c r="AB577" s="110" t="str">
        <f t="shared" si="108"/>
        <v>Ferry</v>
      </c>
      <c r="AC577" s="110" t="str">
        <f t="shared" si="109"/>
        <v>Ferry - Foot passenger</v>
      </c>
      <c r="AD577" s="110" t="str">
        <f t="shared" si="107"/>
        <v>HungaryFerry - Foot passenger</v>
      </c>
      <c r="AE577" s="110">
        <v>2024</v>
      </c>
      <c r="AF577" s="110">
        <v>2.2950000000000002E-2</v>
      </c>
      <c r="AG577" s="110" t="s">
        <v>325</v>
      </c>
      <c r="AH577" s="110" t="s">
        <v>237</v>
      </c>
      <c r="AI577" s="110"/>
    </row>
    <row r="578" spans="27:35">
      <c r="AA578" s="110" t="str">
        <f>$A$20</f>
        <v>Iceland</v>
      </c>
      <c r="AB578" s="110" t="str">
        <f t="shared" si="108"/>
        <v>Ferry</v>
      </c>
      <c r="AC578" s="110" t="str">
        <f t="shared" si="109"/>
        <v>Ferry - Foot passenger</v>
      </c>
      <c r="AD578" s="110" t="str">
        <f t="shared" si="107"/>
        <v>IcelandFerry - Foot passenger</v>
      </c>
      <c r="AE578" s="110">
        <v>2024</v>
      </c>
      <c r="AF578" s="110">
        <v>2.2950000000000002E-2</v>
      </c>
      <c r="AG578" s="110" t="s">
        <v>325</v>
      </c>
      <c r="AH578" s="110" t="s">
        <v>237</v>
      </c>
      <c r="AI578" s="110"/>
    </row>
    <row r="579" spans="27:35">
      <c r="AA579" s="110" t="str">
        <f>$A$21</f>
        <v>Ireland</v>
      </c>
      <c r="AB579" s="110" t="str">
        <f t="shared" si="108"/>
        <v>Ferry</v>
      </c>
      <c r="AC579" s="110" t="str">
        <f t="shared" si="109"/>
        <v>Ferry - Foot passenger</v>
      </c>
      <c r="AD579" s="110" t="str">
        <f t="shared" si="107"/>
        <v>IrelandFerry - Foot passenger</v>
      </c>
      <c r="AE579" s="110">
        <v>2024</v>
      </c>
      <c r="AF579" s="110">
        <v>2.2950000000000002E-2</v>
      </c>
      <c r="AG579" s="110" t="s">
        <v>325</v>
      </c>
      <c r="AH579" s="110" t="s">
        <v>237</v>
      </c>
      <c r="AI579" s="110"/>
    </row>
    <row r="580" spans="27:35">
      <c r="AA580" s="110" t="str">
        <f>$A$22</f>
        <v>Italy</v>
      </c>
      <c r="AB580" s="110" t="str">
        <f t="shared" si="108"/>
        <v>Ferry</v>
      </c>
      <c r="AC580" s="110" t="str">
        <f t="shared" si="109"/>
        <v>Ferry - Foot passenger</v>
      </c>
      <c r="AD580" s="110" t="str">
        <f t="shared" si="107"/>
        <v>ItalyFerry - Foot passenger</v>
      </c>
      <c r="AE580" s="110">
        <v>2024</v>
      </c>
      <c r="AF580" s="110">
        <v>2.2950000000000002E-2</v>
      </c>
      <c r="AG580" s="110" t="s">
        <v>325</v>
      </c>
      <c r="AH580" s="110" t="s">
        <v>237</v>
      </c>
      <c r="AI580" s="110"/>
    </row>
    <row r="581" spans="27:35">
      <c r="AA581" s="110" t="str">
        <f>$A$23</f>
        <v>Latvia</v>
      </c>
      <c r="AB581" s="110" t="str">
        <f t="shared" si="108"/>
        <v>Ferry</v>
      </c>
      <c r="AC581" s="110" t="str">
        <f t="shared" si="109"/>
        <v>Ferry - Foot passenger</v>
      </c>
      <c r="AD581" s="110" t="str">
        <f t="shared" si="107"/>
        <v>LatviaFerry - Foot passenger</v>
      </c>
      <c r="AE581" s="110">
        <v>2024</v>
      </c>
      <c r="AF581" s="110">
        <v>2.2950000000000002E-2</v>
      </c>
      <c r="AG581" s="110" t="s">
        <v>325</v>
      </c>
      <c r="AH581" s="110" t="s">
        <v>237</v>
      </c>
      <c r="AI581" s="110"/>
    </row>
    <row r="582" spans="27:35">
      <c r="AA582" s="110" t="str">
        <f>$A$24</f>
        <v>Liechtenstein</v>
      </c>
      <c r="AB582" s="110" t="str">
        <f t="shared" si="108"/>
        <v>Ferry</v>
      </c>
      <c r="AC582" s="110" t="str">
        <f t="shared" si="109"/>
        <v>Ferry - Foot passenger</v>
      </c>
      <c r="AD582" s="110" t="str">
        <f t="shared" si="107"/>
        <v>LiechtensteinFerry - Foot passenger</v>
      </c>
      <c r="AE582" s="110">
        <v>2024</v>
      </c>
      <c r="AF582" s="110">
        <v>2.2950000000000002E-2</v>
      </c>
      <c r="AG582" s="110" t="s">
        <v>325</v>
      </c>
      <c r="AH582" s="110" t="s">
        <v>237</v>
      </c>
      <c r="AI582" s="110"/>
    </row>
    <row r="583" spans="27:35">
      <c r="AA583" s="110" t="str">
        <f>$A$25</f>
        <v>Lithuania</v>
      </c>
      <c r="AB583" s="110" t="str">
        <f t="shared" si="108"/>
        <v>Ferry</v>
      </c>
      <c r="AC583" s="110" t="str">
        <f t="shared" si="109"/>
        <v>Ferry - Foot passenger</v>
      </c>
      <c r="AD583" s="110" t="str">
        <f t="shared" si="107"/>
        <v>LithuaniaFerry - Foot passenger</v>
      </c>
      <c r="AE583" s="110">
        <v>2024</v>
      </c>
      <c r="AF583" s="110">
        <v>2.2950000000000002E-2</v>
      </c>
      <c r="AG583" s="110" t="s">
        <v>325</v>
      </c>
      <c r="AH583" s="110" t="s">
        <v>237</v>
      </c>
      <c r="AI583" s="110"/>
    </row>
    <row r="584" spans="27:35">
      <c r="AA584" s="110" t="str">
        <f>$A$26</f>
        <v>Luxembourg</v>
      </c>
      <c r="AB584" s="110" t="str">
        <f t="shared" si="108"/>
        <v>Ferry</v>
      </c>
      <c r="AC584" s="110" t="str">
        <f t="shared" si="109"/>
        <v>Ferry - Foot passenger</v>
      </c>
      <c r="AD584" s="110" t="str">
        <f t="shared" si="107"/>
        <v>LuxembourgFerry - Foot passenger</v>
      </c>
      <c r="AE584" s="110">
        <v>2024</v>
      </c>
      <c r="AF584" s="110">
        <v>2.2950000000000002E-2</v>
      </c>
      <c r="AG584" s="110" t="s">
        <v>325</v>
      </c>
      <c r="AH584" s="110" t="s">
        <v>237</v>
      </c>
      <c r="AI584" s="110"/>
    </row>
    <row r="585" spans="27:35">
      <c r="AA585" s="110" t="str">
        <f>$A$27</f>
        <v>Malta</v>
      </c>
      <c r="AB585" s="110" t="str">
        <f t="shared" si="108"/>
        <v>Ferry</v>
      </c>
      <c r="AC585" s="110" t="str">
        <f t="shared" si="109"/>
        <v>Ferry - Foot passenger</v>
      </c>
      <c r="AD585" s="110" t="str">
        <f t="shared" si="107"/>
        <v>MaltaFerry - Foot passenger</v>
      </c>
      <c r="AE585" s="110">
        <v>2024</v>
      </c>
      <c r="AF585" s="110">
        <v>2.2950000000000002E-2</v>
      </c>
      <c r="AG585" s="110" t="s">
        <v>325</v>
      </c>
      <c r="AH585" s="110" t="s">
        <v>237</v>
      </c>
      <c r="AI585" s="110"/>
    </row>
    <row r="586" spans="27:35">
      <c r="AA586" s="110" t="str">
        <f>$A$28</f>
        <v>Moldova</v>
      </c>
      <c r="AB586" s="110" t="str">
        <f t="shared" si="108"/>
        <v>Ferry</v>
      </c>
      <c r="AC586" s="110" t="str">
        <f t="shared" si="109"/>
        <v>Ferry - Foot passenger</v>
      </c>
      <c r="AD586" s="110" t="str">
        <f t="shared" si="107"/>
        <v>MoldovaFerry - Foot passenger</v>
      </c>
      <c r="AE586" s="110">
        <v>2024</v>
      </c>
      <c r="AF586" s="110">
        <v>2.2950000000000002E-2</v>
      </c>
      <c r="AG586" s="110" t="s">
        <v>325</v>
      </c>
      <c r="AH586" s="110" t="s">
        <v>237</v>
      </c>
      <c r="AI586" s="110"/>
    </row>
    <row r="587" spans="27:35">
      <c r="AA587" s="110" t="str">
        <f>$A$29</f>
        <v>Monaco</v>
      </c>
      <c r="AB587" s="110" t="str">
        <f t="shared" si="108"/>
        <v>Ferry</v>
      </c>
      <c r="AC587" s="110" t="str">
        <f t="shared" si="109"/>
        <v>Ferry - Foot passenger</v>
      </c>
      <c r="AD587" s="110" t="str">
        <f t="shared" si="107"/>
        <v>MonacoFerry - Foot passenger</v>
      </c>
      <c r="AE587" s="110">
        <v>2024</v>
      </c>
      <c r="AF587" s="110">
        <v>2.2950000000000002E-2</v>
      </c>
      <c r="AG587" s="110" t="s">
        <v>325</v>
      </c>
      <c r="AH587" s="110" t="s">
        <v>237</v>
      </c>
      <c r="AI587" s="110"/>
    </row>
    <row r="588" spans="27:35">
      <c r="AA588" s="110" t="str">
        <f>$A$30</f>
        <v>Montenegro</v>
      </c>
      <c r="AB588" s="110" t="str">
        <f t="shared" si="108"/>
        <v>Ferry</v>
      </c>
      <c r="AC588" s="110" t="str">
        <f t="shared" si="109"/>
        <v>Ferry - Foot passenger</v>
      </c>
      <c r="AD588" s="110" t="str">
        <f t="shared" si="107"/>
        <v>MontenegroFerry - Foot passenger</v>
      </c>
      <c r="AE588" s="110">
        <v>2024</v>
      </c>
      <c r="AF588" s="110">
        <v>2.2950000000000002E-2</v>
      </c>
      <c r="AG588" s="110" t="s">
        <v>325</v>
      </c>
      <c r="AH588" s="110" t="s">
        <v>237</v>
      </c>
      <c r="AI588" s="110"/>
    </row>
    <row r="589" spans="27:35">
      <c r="AA589" s="110" t="str">
        <f>$A$31</f>
        <v>Netherlands</v>
      </c>
      <c r="AB589" s="110" t="str">
        <f t="shared" si="108"/>
        <v>Ferry</v>
      </c>
      <c r="AC589" s="110" t="str">
        <f t="shared" si="109"/>
        <v>Ferry - Foot passenger</v>
      </c>
      <c r="AD589" s="110" t="str">
        <f t="shared" ref="AD589:AD653" si="110">AA589&amp;AC589</f>
        <v>NetherlandsFerry - Foot passenger</v>
      </c>
      <c r="AE589" s="110">
        <v>2024</v>
      </c>
      <c r="AF589" s="110">
        <v>2.2950000000000002E-2</v>
      </c>
      <c r="AG589" s="110" t="s">
        <v>325</v>
      </c>
      <c r="AH589" s="110" t="s">
        <v>237</v>
      </c>
      <c r="AI589" s="110"/>
    </row>
    <row r="590" spans="27:35">
      <c r="AA590" s="110" t="str">
        <f>$A$32</f>
        <v>North Macedonia</v>
      </c>
      <c r="AB590" s="110" t="str">
        <f t="shared" si="108"/>
        <v>Ferry</v>
      </c>
      <c r="AC590" s="110" t="str">
        <f t="shared" si="109"/>
        <v>Ferry - Foot passenger</v>
      </c>
      <c r="AD590" s="110" t="str">
        <f t="shared" si="110"/>
        <v>North MacedoniaFerry - Foot passenger</v>
      </c>
      <c r="AE590" s="110">
        <v>2024</v>
      </c>
      <c r="AF590" s="110">
        <v>2.2950000000000002E-2</v>
      </c>
      <c r="AG590" s="110" t="s">
        <v>325</v>
      </c>
      <c r="AH590" s="110" t="s">
        <v>237</v>
      </c>
      <c r="AI590" s="110"/>
    </row>
    <row r="591" spans="27:35">
      <c r="AA591" s="110" t="str">
        <f>$A$33</f>
        <v>Norway</v>
      </c>
      <c r="AB591" s="110" t="str">
        <f t="shared" si="108"/>
        <v>Ferry</v>
      </c>
      <c r="AC591" s="110" t="str">
        <f t="shared" si="109"/>
        <v>Ferry - Foot passenger</v>
      </c>
      <c r="AD591" s="110" t="str">
        <f t="shared" si="110"/>
        <v>NorwayFerry - Foot passenger</v>
      </c>
      <c r="AE591" s="110">
        <v>2024</v>
      </c>
      <c r="AF591" s="110">
        <v>2.2950000000000002E-2</v>
      </c>
      <c r="AG591" s="110" t="s">
        <v>325</v>
      </c>
      <c r="AH591" s="110" t="s">
        <v>237</v>
      </c>
      <c r="AI591" s="110"/>
    </row>
    <row r="592" spans="27:35">
      <c r="AA592" s="110" t="str">
        <f>$A$34</f>
        <v>Poland</v>
      </c>
      <c r="AB592" s="110" t="str">
        <f t="shared" si="108"/>
        <v>Ferry</v>
      </c>
      <c r="AC592" s="110" t="str">
        <f t="shared" si="109"/>
        <v>Ferry - Foot passenger</v>
      </c>
      <c r="AD592" s="110" t="str">
        <f t="shared" si="110"/>
        <v>PolandFerry - Foot passenger</v>
      </c>
      <c r="AE592" s="110">
        <v>2024</v>
      </c>
      <c r="AF592" s="110">
        <v>2.2950000000000002E-2</v>
      </c>
      <c r="AG592" s="110" t="s">
        <v>325</v>
      </c>
      <c r="AH592" s="110" t="s">
        <v>237</v>
      </c>
      <c r="AI592" s="110"/>
    </row>
    <row r="593" spans="27:35">
      <c r="AA593" s="110" t="str">
        <f>$A$35</f>
        <v>Portugal</v>
      </c>
      <c r="AB593" s="110" t="str">
        <f t="shared" si="108"/>
        <v>Ferry</v>
      </c>
      <c r="AC593" s="110" t="str">
        <f t="shared" si="109"/>
        <v>Ferry - Foot passenger</v>
      </c>
      <c r="AD593" s="110" t="str">
        <f t="shared" si="110"/>
        <v>PortugalFerry - Foot passenger</v>
      </c>
      <c r="AE593" s="110">
        <v>2024</v>
      </c>
      <c r="AF593" s="110">
        <v>2.2950000000000002E-2</v>
      </c>
      <c r="AG593" s="110" t="s">
        <v>325</v>
      </c>
      <c r="AH593" s="110" t="s">
        <v>237</v>
      </c>
      <c r="AI593" s="110"/>
    </row>
    <row r="594" spans="27:35">
      <c r="AA594" s="110" t="str">
        <f>$A$36</f>
        <v>Romania</v>
      </c>
      <c r="AB594" s="110" t="str">
        <f t="shared" si="108"/>
        <v>Ferry</v>
      </c>
      <c r="AC594" s="110" t="str">
        <f t="shared" si="109"/>
        <v>Ferry - Foot passenger</v>
      </c>
      <c r="AD594" s="110" t="str">
        <f t="shared" si="110"/>
        <v>RomaniaFerry - Foot passenger</v>
      </c>
      <c r="AE594" s="110">
        <v>2024</v>
      </c>
      <c r="AF594" s="110">
        <v>2.2950000000000002E-2</v>
      </c>
      <c r="AG594" s="110" t="s">
        <v>325</v>
      </c>
      <c r="AH594" s="110" t="s">
        <v>237</v>
      </c>
      <c r="AI594" s="110"/>
    </row>
    <row r="595" spans="27:35">
      <c r="AA595" s="110" t="str">
        <f>$A$37</f>
        <v>San Marino</v>
      </c>
      <c r="AB595" s="110" t="str">
        <f t="shared" si="108"/>
        <v>Ferry</v>
      </c>
      <c r="AC595" s="110" t="str">
        <f t="shared" si="109"/>
        <v>Ferry - Foot passenger</v>
      </c>
      <c r="AD595" s="110" t="str">
        <f t="shared" si="110"/>
        <v>San MarinoFerry - Foot passenger</v>
      </c>
      <c r="AE595" s="110">
        <v>2024</v>
      </c>
      <c r="AF595" s="110">
        <v>2.2950000000000002E-2</v>
      </c>
      <c r="AG595" s="110" t="s">
        <v>325</v>
      </c>
      <c r="AH595" s="110" t="s">
        <v>237</v>
      </c>
      <c r="AI595" s="110"/>
    </row>
    <row r="596" spans="27:35">
      <c r="AA596" s="110" t="str">
        <f>$A$38</f>
        <v>Serbia</v>
      </c>
      <c r="AB596" s="110" t="str">
        <f t="shared" si="108"/>
        <v>Ferry</v>
      </c>
      <c r="AC596" s="110" t="str">
        <f t="shared" si="109"/>
        <v>Ferry - Foot passenger</v>
      </c>
      <c r="AD596" s="110" t="str">
        <f t="shared" si="110"/>
        <v>SerbiaFerry - Foot passenger</v>
      </c>
      <c r="AE596" s="110">
        <v>2024</v>
      </c>
      <c r="AF596" s="110">
        <v>2.2950000000000002E-2</v>
      </c>
      <c r="AG596" s="110" t="s">
        <v>325</v>
      </c>
      <c r="AH596" s="110" t="s">
        <v>237</v>
      </c>
      <c r="AI596" s="110"/>
    </row>
    <row r="597" spans="27:35">
      <c r="AA597" s="110" t="str">
        <f>$A$39</f>
        <v>Slovakia</v>
      </c>
      <c r="AB597" s="110" t="str">
        <f t="shared" si="108"/>
        <v>Ferry</v>
      </c>
      <c r="AC597" s="110" t="str">
        <f t="shared" si="109"/>
        <v>Ferry - Foot passenger</v>
      </c>
      <c r="AD597" s="110" t="str">
        <f t="shared" si="110"/>
        <v>SlovakiaFerry - Foot passenger</v>
      </c>
      <c r="AE597" s="110">
        <v>2024</v>
      </c>
      <c r="AF597" s="110">
        <v>2.2950000000000002E-2</v>
      </c>
      <c r="AG597" s="110" t="s">
        <v>325</v>
      </c>
      <c r="AH597" s="110" t="s">
        <v>237</v>
      </c>
      <c r="AI597" s="110"/>
    </row>
    <row r="598" spans="27:35">
      <c r="AA598" s="110" t="str">
        <f>$A$40</f>
        <v>Slovenia</v>
      </c>
      <c r="AB598" s="110" t="str">
        <f t="shared" si="108"/>
        <v>Ferry</v>
      </c>
      <c r="AC598" s="110" t="str">
        <f t="shared" si="109"/>
        <v>Ferry - Foot passenger</v>
      </c>
      <c r="AD598" s="110" t="str">
        <f t="shared" si="110"/>
        <v>SloveniaFerry - Foot passenger</v>
      </c>
      <c r="AE598" s="110">
        <v>2024</v>
      </c>
      <c r="AF598" s="110">
        <v>2.2950000000000002E-2</v>
      </c>
      <c r="AG598" s="110" t="s">
        <v>325</v>
      </c>
      <c r="AH598" s="110" t="s">
        <v>237</v>
      </c>
      <c r="AI598" s="110"/>
    </row>
    <row r="599" spans="27:35">
      <c r="AA599" s="110" t="str">
        <f>$A$41</f>
        <v>Spain</v>
      </c>
      <c r="AB599" s="110" t="str">
        <f t="shared" si="108"/>
        <v>Ferry</v>
      </c>
      <c r="AC599" s="110" t="str">
        <f t="shared" si="109"/>
        <v>Ferry - Foot passenger</v>
      </c>
      <c r="AD599" s="110" t="str">
        <f t="shared" si="110"/>
        <v>SpainFerry - Foot passenger</v>
      </c>
      <c r="AE599" s="110">
        <v>2024</v>
      </c>
      <c r="AF599" s="110">
        <v>2.2950000000000002E-2</v>
      </c>
      <c r="AG599" s="110" t="s">
        <v>325</v>
      </c>
      <c r="AH599" s="110" t="s">
        <v>237</v>
      </c>
      <c r="AI599" s="110"/>
    </row>
    <row r="600" spans="27:35">
      <c r="AA600" s="110" t="str">
        <f>$A$42</f>
        <v>Sweden</v>
      </c>
      <c r="AB600" s="110" t="str">
        <f t="shared" si="108"/>
        <v>Ferry</v>
      </c>
      <c r="AC600" s="110" t="str">
        <f t="shared" si="109"/>
        <v>Ferry - Foot passenger</v>
      </c>
      <c r="AD600" s="110" t="str">
        <f t="shared" si="110"/>
        <v>SwedenFerry - Foot passenger</v>
      </c>
      <c r="AE600" s="110">
        <v>2024</v>
      </c>
      <c r="AF600" s="110">
        <v>2.2950000000000002E-2</v>
      </c>
      <c r="AG600" s="110" t="s">
        <v>325</v>
      </c>
      <c r="AH600" s="110" t="s">
        <v>237</v>
      </c>
      <c r="AI600" s="110"/>
    </row>
    <row r="601" spans="27:35">
      <c r="AA601" s="110" t="str">
        <f>$A$43</f>
        <v>Switzerland</v>
      </c>
      <c r="AB601" s="110" t="str">
        <f t="shared" si="108"/>
        <v>Ferry</v>
      </c>
      <c r="AC601" s="110" t="str">
        <f t="shared" si="109"/>
        <v>Ferry - Foot passenger</v>
      </c>
      <c r="AD601" s="110" t="str">
        <f t="shared" si="110"/>
        <v>SwitzerlandFerry - Foot passenger</v>
      </c>
      <c r="AE601" s="110">
        <v>2024</v>
      </c>
      <c r="AF601" s="110">
        <v>2.2950000000000002E-2</v>
      </c>
      <c r="AG601" s="110" t="s">
        <v>325</v>
      </c>
      <c r="AH601" s="110" t="s">
        <v>237</v>
      </c>
      <c r="AI601" s="110"/>
    </row>
    <row r="602" spans="27:35">
      <c r="AA602" s="110" t="str">
        <f>$A$44</f>
        <v>Ukraine</v>
      </c>
      <c r="AB602" s="110" t="str">
        <f t="shared" si="108"/>
        <v>Ferry</v>
      </c>
      <c r="AC602" s="110" t="str">
        <f t="shared" si="109"/>
        <v>Ferry - Foot passenger</v>
      </c>
      <c r="AD602" s="110" t="str">
        <f t="shared" si="110"/>
        <v>UkraineFerry - Foot passenger</v>
      </c>
      <c r="AE602" s="110">
        <v>2024</v>
      </c>
      <c r="AF602" s="110">
        <v>2.2950000000000002E-2</v>
      </c>
      <c r="AG602" s="110" t="s">
        <v>325</v>
      </c>
      <c r="AH602" s="110" t="s">
        <v>237</v>
      </c>
      <c r="AI602" s="110"/>
    </row>
    <row r="603" spans="27:35">
      <c r="AA603" s="110" t="str">
        <f>$A$45</f>
        <v>United Kingdom</v>
      </c>
      <c r="AB603" s="110" t="str">
        <f t="shared" si="108"/>
        <v>Ferry</v>
      </c>
      <c r="AC603" s="110" t="str">
        <f t="shared" si="109"/>
        <v>Ferry - Foot passenger</v>
      </c>
      <c r="AD603" s="110" t="str">
        <f t="shared" si="110"/>
        <v>United KingdomFerry - Foot passenger</v>
      </c>
      <c r="AE603" s="110">
        <v>2024</v>
      </c>
      <c r="AF603" s="110">
        <v>2.2950000000000002E-2</v>
      </c>
      <c r="AG603" s="110" t="s">
        <v>325</v>
      </c>
      <c r="AH603" s="110" t="s">
        <v>237</v>
      </c>
      <c r="AI603" s="110"/>
    </row>
    <row r="604" spans="27:35">
      <c r="AA604" s="110" t="str">
        <f>$A$3</f>
        <v>Albania</v>
      </c>
      <c r="AB604" s="110" t="str">
        <f t="shared" si="108"/>
        <v>Ferry</v>
      </c>
      <c r="AC604" s="110" t="str">
        <f>$X$19</f>
        <v>Ferry - Car passenger</v>
      </c>
      <c r="AD604" s="110" t="str">
        <f t="shared" si="110"/>
        <v>AlbaniaFerry - Car passenger</v>
      </c>
      <c r="AE604" s="110">
        <v>2024</v>
      </c>
      <c r="AF604" s="110">
        <v>0.15865000000000001</v>
      </c>
      <c r="AG604" s="110" t="s">
        <v>325</v>
      </c>
      <c r="AH604" s="110" t="s">
        <v>237</v>
      </c>
      <c r="AI604" s="110"/>
    </row>
    <row r="605" spans="27:35">
      <c r="AA605" s="110" t="str">
        <f>$A$4</f>
        <v>Andorra</v>
      </c>
      <c r="AB605" s="110" t="str">
        <f t="shared" si="108"/>
        <v>Ferry</v>
      </c>
      <c r="AC605" s="110" t="str">
        <f t="shared" ref="AC605:AC646" si="111">$X$19</f>
        <v>Ferry - Car passenger</v>
      </c>
      <c r="AD605" s="110" t="str">
        <f t="shared" si="110"/>
        <v>AndorraFerry - Car passenger</v>
      </c>
      <c r="AE605" s="110">
        <v>2024</v>
      </c>
      <c r="AF605" s="110">
        <v>0.15865000000000001</v>
      </c>
      <c r="AG605" s="110" t="s">
        <v>325</v>
      </c>
      <c r="AH605" s="110" t="s">
        <v>237</v>
      </c>
      <c r="AI605" s="110"/>
    </row>
    <row r="606" spans="27:35">
      <c r="AA606" s="110" t="str">
        <f>$A$5</f>
        <v>Austria</v>
      </c>
      <c r="AB606" s="110" t="str">
        <f t="shared" si="108"/>
        <v>Ferry</v>
      </c>
      <c r="AC606" s="110" t="str">
        <f t="shared" si="111"/>
        <v>Ferry - Car passenger</v>
      </c>
      <c r="AD606" s="110" t="str">
        <f t="shared" si="110"/>
        <v>AustriaFerry - Car passenger</v>
      </c>
      <c r="AE606" s="110">
        <v>2024</v>
      </c>
      <c r="AF606" s="110">
        <v>0.15865000000000001</v>
      </c>
      <c r="AG606" s="110" t="s">
        <v>325</v>
      </c>
      <c r="AH606" s="110" t="s">
        <v>237</v>
      </c>
      <c r="AI606" s="110"/>
    </row>
    <row r="607" spans="27:35">
      <c r="AA607" s="110" t="str">
        <f>$A$6</f>
        <v>Belarus</v>
      </c>
      <c r="AB607" s="110" t="str">
        <f t="shared" si="108"/>
        <v>Ferry</v>
      </c>
      <c r="AC607" s="110" t="str">
        <f t="shared" si="111"/>
        <v>Ferry - Car passenger</v>
      </c>
      <c r="AD607" s="110" t="str">
        <f t="shared" si="110"/>
        <v>BelarusFerry - Car passenger</v>
      </c>
      <c r="AE607" s="110">
        <v>2024</v>
      </c>
      <c r="AF607" s="110">
        <v>0.15865000000000001</v>
      </c>
      <c r="AG607" s="110" t="s">
        <v>325</v>
      </c>
      <c r="AH607" s="110" t="s">
        <v>237</v>
      </c>
      <c r="AI607" s="110"/>
    </row>
    <row r="608" spans="27:35">
      <c r="AA608" s="110" t="str">
        <f>$A$7</f>
        <v>Belgium</v>
      </c>
      <c r="AB608" s="110" t="str">
        <f t="shared" si="108"/>
        <v>Ferry</v>
      </c>
      <c r="AC608" s="110" t="str">
        <f t="shared" si="111"/>
        <v>Ferry - Car passenger</v>
      </c>
      <c r="AD608" s="110" t="str">
        <f t="shared" si="110"/>
        <v>BelgiumFerry - Car passenger</v>
      </c>
      <c r="AE608" s="110">
        <v>2024</v>
      </c>
      <c r="AF608" s="110">
        <v>0.15865000000000001</v>
      </c>
      <c r="AG608" s="110" t="s">
        <v>325</v>
      </c>
      <c r="AH608" s="110" t="s">
        <v>237</v>
      </c>
      <c r="AI608" s="110"/>
    </row>
    <row r="609" spans="27:35">
      <c r="AA609" s="110" t="str">
        <f>$A$8</f>
        <v>Bosnia and Herzegovina</v>
      </c>
      <c r="AB609" s="110" t="str">
        <f t="shared" si="108"/>
        <v>Ferry</v>
      </c>
      <c r="AC609" s="110" t="str">
        <f t="shared" si="111"/>
        <v>Ferry - Car passenger</v>
      </c>
      <c r="AD609" s="110" t="str">
        <f t="shared" si="110"/>
        <v>Bosnia and HerzegovinaFerry - Car passenger</v>
      </c>
      <c r="AE609" s="110">
        <v>2024</v>
      </c>
      <c r="AF609" s="110">
        <v>0.15865000000000001</v>
      </c>
      <c r="AG609" s="110" t="s">
        <v>325</v>
      </c>
      <c r="AH609" s="110" t="s">
        <v>237</v>
      </c>
      <c r="AI609" s="110"/>
    </row>
    <row r="610" spans="27:35">
      <c r="AA610" s="110" t="str">
        <f>$A$9</f>
        <v>Bulgaria</v>
      </c>
      <c r="AB610" s="110" t="str">
        <f t="shared" si="108"/>
        <v>Ferry</v>
      </c>
      <c r="AC610" s="110" t="str">
        <f t="shared" si="111"/>
        <v>Ferry - Car passenger</v>
      </c>
      <c r="AD610" s="110" t="str">
        <f t="shared" si="110"/>
        <v>BulgariaFerry - Car passenger</v>
      </c>
      <c r="AE610" s="110">
        <v>2024</v>
      </c>
      <c r="AF610" s="110">
        <v>0.15865000000000001</v>
      </c>
      <c r="AG610" s="110" t="s">
        <v>325</v>
      </c>
      <c r="AH610" s="110" t="s">
        <v>237</v>
      </c>
      <c r="AI610" s="110"/>
    </row>
    <row r="611" spans="27:35">
      <c r="AA611" s="110" t="str">
        <f>$A$10</f>
        <v>Croatia</v>
      </c>
      <c r="AB611" s="110" t="str">
        <f t="shared" si="108"/>
        <v>Ferry</v>
      </c>
      <c r="AC611" s="110" t="str">
        <f t="shared" si="111"/>
        <v>Ferry - Car passenger</v>
      </c>
      <c r="AD611" s="110" t="str">
        <f t="shared" si="110"/>
        <v>CroatiaFerry - Car passenger</v>
      </c>
      <c r="AE611" s="110">
        <v>2024</v>
      </c>
      <c r="AF611" s="110">
        <v>0.15865000000000001</v>
      </c>
      <c r="AG611" s="110" t="s">
        <v>325</v>
      </c>
      <c r="AH611" s="110" t="s">
        <v>237</v>
      </c>
      <c r="AI611" s="110"/>
    </row>
    <row r="612" spans="27:35">
      <c r="AA612" s="110" t="str">
        <f>$A$11</f>
        <v>Cyprus</v>
      </c>
      <c r="AB612" s="110" t="str">
        <f t="shared" si="108"/>
        <v>Ferry</v>
      </c>
      <c r="AC612" s="110" t="str">
        <f t="shared" si="111"/>
        <v>Ferry - Car passenger</v>
      </c>
      <c r="AD612" s="110" t="str">
        <f>AA612&amp;AC612</f>
        <v>CyprusFerry - Car passenger</v>
      </c>
      <c r="AE612" s="110">
        <v>2024</v>
      </c>
      <c r="AF612" s="110">
        <v>0.15865000000000001</v>
      </c>
      <c r="AG612" s="110" t="s">
        <v>325</v>
      </c>
      <c r="AH612" s="110" t="s">
        <v>237</v>
      </c>
      <c r="AI612" s="110"/>
    </row>
    <row r="613" spans="27:35">
      <c r="AA613" s="110" t="str">
        <f>$A$12</f>
        <v>Czechia</v>
      </c>
      <c r="AB613" s="110" t="str">
        <f t="shared" si="108"/>
        <v>Ferry</v>
      </c>
      <c r="AC613" s="110" t="str">
        <f t="shared" si="111"/>
        <v>Ferry - Car passenger</v>
      </c>
      <c r="AD613" s="110" t="str">
        <f t="shared" si="110"/>
        <v>CzechiaFerry - Car passenger</v>
      </c>
      <c r="AE613" s="110">
        <v>2024</v>
      </c>
      <c r="AF613" s="110">
        <v>0.15865000000000001</v>
      </c>
      <c r="AG613" s="110" t="s">
        <v>325</v>
      </c>
      <c r="AH613" s="110" t="s">
        <v>237</v>
      </c>
      <c r="AI613" s="110"/>
    </row>
    <row r="614" spans="27:35">
      <c r="AA614" s="110" t="str">
        <f>$A$13</f>
        <v>Denmark</v>
      </c>
      <c r="AB614" s="110" t="str">
        <f t="shared" si="108"/>
        <v>Ferry</v>
      </c>
      <c r="AC614" s="110" t="str">
        <f t="shared" si="111"/>
        <v>Ferry - Car passenger</v>
      </c>
      <c r="AD614" s="110" t="str">
        <f t="shared" si="110"/>
        <v>DenmarkFerry - Car passenger</v>
      </c>
      <c r="AE614" s="110">
        <v>2024</v>
      </c>
      <c r="AF614" s="110">
        <v>0.15865000000000001</v>
      </c>
      <c r="AG614" s="110" t="s">
        <v>325</v>
      </c>
      <c r="AH614" s="110" t="s">
        <v>237</v>
      </c>
      <c r="AI614" s="110"/>
    </row>
    <row r="615" spans="27:35">
      <c r="AA615" s="110" t="str">
        <f>$A$14</f>
        <v>Estonia</v>
      </c>
      <c r="AB615" s="110" t="str">
        <f t="shared" si="108"/>
        <v>Ferry</v>
      </c>
      <c r="AC615" s="110" t="str">
        <f t="shared" si="111"/>
        <v>Ferry - Car passenger</v>
      </c>
      <c r="AD615" s="110" t="str">
        <f t="shared" si="110"/>
        <v>EstoniaFerry - Car passenger</v>
      </c>
      <c r="AE615" s="110">
        <v>2024</v>
      </c>
      <c r="AF615" s="110">
        <v>0.15865000000000001</v>
      </c>
      <c r="AG615" s="110" t="s">
        <v>325</v>
      </c>
      <c r="AH615" s="110" t="s">
        <v>237</v>
      </c>
      <c r="AI615" s="110"/>
    </row>
    <row r="616" spans="27:35">
      <c r="AA616" s="110" t="str">
        <f>$A$15</f>
        <v>Finland</v>
      </c>
      <c r="AB616" s="110" t="str">
        <f t="shared" si="108"/>
        <v>Ferry</v>
      </c>
      <c r="AC616" s="110" t="str">
        <f t="shared" si="111"/>
        <v>Ferry - Car passenger</v>
      </c>
      <c r="AD616" s="110" t="str">
        <f t="shared" si="110"/>
        <v>FinlandFerry - Car passenger</v>
      </c>
      <c r="AE616" s="110">
        <v>2024</v>
      </c>
      <c r="AF616" s="110">
        <v>0.15865000000000001</v>
      </c>
      <c r="AG616" s="110" t="s">
        <v>325</v>
      </c>
      <c r="AH616" s="110" t="s">
        <v>237</v>
      </c>
      <c r="AI616" s="110"/>
    </row>
    <row r="617" spans="27:35">
      <c r="AA617" s="110" t="str">
        <f>$A$16</f>
        <v>France</v>
      </c>
      <c r="AB617" s="110" t="str">
        <f t="shared" si="108"/>
        <v>Ferry</v>
      </c>
      <c r="AC617" s="110" t="str">
        <f t="shared" si="111"/>
        <v>Ferry - Car passenger</v>
      </c>
      <c r="AD617" s="110" t="str">
        <f t="shared" si="110"/>
        <v>FranceFerry - Car passenger</v>
      </c>
      <c r="AE617" s="110">
        <v>2024</v>
      </c>
      <c r="AF617" s="110">
        <v>0.15865000000000001</v>
      </c>
      <c r="AG617" s="110" t="s">
        <v>325</v>
      </c>
      <c r="AH617" s="110" t="s">
        <v>237</v>
      </c>
      <c r="AI617" s="110"/>
    </row>
    <row r="618" spans="27:35">
      <c r="AA618" s="110" t="str">
        <f>$A$17</f>
        <v>Germany</v>
      </c>
      <c r="AB618" s="110" t="str">
        <f t="shared" si="108"/>
        <v>Ferry</v>
      </c>
      <c r="AC618" s="110" t="str">
        <f t="shared" si="111"/>
        <v>Ferry - Car passenger</v>
      </c>
      <c r="AD618" s="110" t="str">
        <f t="shared" si="110"/>
        <v>GermanyFerry - Car passenger</v>
      </c>
      <c r="AE618" s="110">
        <v>2024</v>
      </c>
      <c r="AF618" s="110">
        <v>0.15865000000000001</v>
      </c>
      <c r="AG618" s="110" t="s">
        <v>325</v>
      </c>
      <c r="AH618" s="110" t="s">
        <v>237</v>
      </c>
      <c r="AI618" s="110"/>
    </row>
    <row r="619" spans="27:35">
      <c r="AA619" s="110" t="str">
        <f>$A$18</f>
        <v>Greece</v>
      </c>
      <c r="AB619" s="110" t="str">
        <f t="shared" si="108"/>
        <v>Ferry</v>
      </c>
      <c r="AC619" s="110" t="str">
        <f t="shared" si="111"/>
        <v>Ferry - Car passenger</v>
      </c>
      <c r="AD619" s="110" t="str">
        <f t="shared" si="110"/>
        <v>GreeceFerry - Car passenger</v>
      </c>
      <c r="AE619" s="110">
        <v>2024</v>
      </c>
      <c r="AF619" s="110">
        <v>0.15865000000000001</v>
      </c>
      <c r="AG619" s="110" t="s">
        <v>325</v>
      </c>
      <c r="AH619" s="110" t="s">
        <v>237</v>
      </c>
      <c r="AI619" s="110"/>
    </row>
    <row r="620" spans="27:35">
      <c r="AA620" s="110" t="str">
        <f>$A$19</f>
        <v>Hungary</v>
      </c>
      <c r="AB620" s="110" t="str">
        <f t="shared" si="108"/>
        <v>Ferry</v>
      </c>
      <c r="AC620" s="110" t="str">
        <f t="shared" si="111"/>
        <v>Ferry - Car passenger</v>
      </c>
      <c r="AD620" s="110" t="str">
        <f t="shared" si="110"/>
        <v>HungaryFerry - Car passenger</v>
      </c>
      <c r="AE620" s="110">
        <v>2024</v>
      </c>
      <c r="AF620" s="110">
        <v>0.15865000000000001</v>
      </c>
      <c r="AG620" s="110" t="s">
        <v>325</v>
      </c>
      <c r="AH620" s="110" t="s">
        <v>237</v>
      </c>
      <c r="AI620" s="110"/>
    </row>
    <row r="621" spans="27:35">
      <c r="AA621" s="110" t="str">
        <f>$A$20</f>
        <v>Iceland</v>
      </c>
      <c r="AB621" s="110" t="str">
        <f t="shared" si="108"/>
        <v>Ferry</v>
      </c>
      <c r="AC621" s="110" t="str">
        <f t="shared" si="111"/>
        <v>Ferry - Car passenger</v>
      </c>
      <c r="AD621" s="110" t="str">
        <f t="shared" si="110"/>
        <v>IcelandFerry - Car passenger</v>
      </c>
      <c r="AE621" s="110">
        <v>2024</v>
      </c>
      <c r="AF621" s="110">
        <v>0.15865000000000001</v>
      </c>
      <c r="AG621" s="110" t="s">
        <v>325</v>
      </c>
      <c r="AH621" s="110" t="s">
        <v>237</v>
      </c>
      <c r="AI621" s="110"/>
    </row>
    <row r="622" spans="27:35">
      <c r="AA622" s="110" t="str">
        <f>$A$21</f>
        <v>Ireland</v>
      </c>
      <c r="AB622" s="110" t="str">
        <f t="shared" si="108"/>
        <v>Ferry</v>
      </c>
      <c r="AC622" s="110" t="str">
        <f t="shared" si="111"/>
        <v>Ferry - Car passenger</v>
      </c>
      <c r="AD622" s="110" t="str">
        <f t="shared" si="110"/>
        <v>IrelandFerry - Car passenger</v>
      </c>
      <c r="AE622" s="110">
        <v>2024</v>
      </c>
      <c r="AF622" s="110">
        <v>0.15865000000000001</v>
      </c>
      <c r="AG622" s="110" t="s">
        <v>325</v>
      </c>
      <c r="AH622" s="110" t="s">
        <v>237</v>
      </c>
      <c r="AI622" s="110"/>
    </row>
    <row r="623" spans="27:35">
      <c r="AA623" s="110" t="str">
        <f>$A$22</f>
        <v>Italy</v>
      </c>
      <c r="AB623" s="110" t="str">
        <f t="shared" si="108"/>
        <v>Ferry</v>
      </c>
      <c r="AC623" s="110" t="str">
        <f t="shared" si="111"/>
        <v>Ferry - Car passenger</v>
      </c>
      <c r="AD623" s="110" t="str">
        <f t="shared" si="110"/>
        <v>ItalyFerry - Car passenger</v>
      </c>
      <c r="AE623" s="110">
        <v>2024</v>
      </c>
      <c r="AF623" s="110">
        <v>0.15865000000000001</v>
      </c>
      <c r="AG623" s="110" t="s">
        <v>325</v>
      </c>
      <c r="AH623" s="110" t="s">
        <v>237</v>
      </c>
      <c r="AI623" s="110"/>
    </row>
    <row r="624" spans="27:35">
      <c r="AA624" s="110" t="str">
        <f>$A$23</f>
        <v>Latvia</v>
      </c>
      <c r="AB624" s="110" t="str">
        <f t="shared" si="108"/>
        <v>Ferry</v>
      </c>
      <c r="AC624" s="110" t="str">
        <f t="shared" si="111"/>
        <v>Ferry - Car passenger</v>
      </c>
      <c r="AD624" s="110" t="str">
        <f t="shared" si="110"/>
        <v>LatviaFerry - Car passenger</v>
      </c>
      <c r="AE624" s="110">
        <v>2024</v>
      </c>
      <c r="AF624" s="110">
        <v>0.15865000000000001</v>
      </c>
      <c r="AG624" s="110" t="s">
        <v>325</v>
      </c>
      <c r="AH624" s="110" t="s">
        <v>237</v>
      </c>
      <c r="AI624" s="110"/>
    </row>
    <row r="625" spans="27:35">
      <c r="AA625" s="110" t="str">
        <f>$A$24</f>
        <v>Liechtenstein</v>
      </c>
      <c r="AB625" s="110" t="str">
        <f t="shared" si="108"/>
        <v>Ferry</v>
      </c>
      <c r="AC625" s="110" t="str">
        <f t="shared" si="111"/>
        <v>Ferry - Car passenger</v>
      </c>
      <c r="AD625" s="110" t="str">
        <f t="shared" si="110"/>
        <v>LiechtensteinFerry - Car passenger</v>
      </c>
      <c r="AE625" s="110">
        <v>2024</v>
      </c>
      <c r="AF625" s="110">
        <v>0.15865000000000001</v>
      </c>
      <c r="AG625" s="110" t="s">
        <v>325</v>
      </c>
      <c r="AH625" s="110" t="s">
        <v>237</v>
      </c>
      <c r="AI625" s="110"/>
    </row>
    <row r="626" spans="27:35">
      <c r="AA626" s="110" t="str">
        <f>$A$25</f>
        <v>Lithuania</v>
      </c>
      <c r="AB626" s="110" t="str">
        <f t="shared" ref="AB626:AB646" si="112">$S$7</f>
        <v>Ferry</v>
      </c>
      <c r="AC626" s="110" t="str">
        <f t="shared" si="111"/>
        <v>Ferry - Car passenger</v>
      </c>
      <c r="AD626" s="110" t="str">
        <f t="shared" si="110"/>
        <v>LithuaniaFerry - Car passenger</v>
      </c>
      <c r="AE626" s="110">
        <v>2024</v>
      </c>
      <c r="AF626" s="110">
        <v>0.15865000000000001</v>
      </c>
      <c r="AG626" s="110" t="s">
        <v>325</v>
      </c>
      <c r="AH626" s="110" t="s">
        <v>237</v>
      </c>
      <c r="AI626" s="110"/>
    </row>
    <row r="627" spans="27:35">
      <c r="AA627" s="110" t="str">
        <f>$A$26</f>
        <v>Luxembourg</v>
      </c>
      <c r="AB627" s="110" t="str">
        <f t="shared" si="112"/>
        <v>Ferry</v>
      </c>
      <c r="AC627" s="110" t="str">
        <f t="shared" si="111"/>
        <v>Ferry - Car passenger</v>
      </c>
      <c r="AD627" s="110" t="str">
        <f t="shared" si="110"/>
        <v>LuxembourgFerry - Car passenger</v>
      </c>
      <c r="AE627" s="110">
        <v>2024</v>
      </c>
      <c r="AF627" s="110">
        <v>0.15865000000000001</v>
      </c>
      <c r="AG627" s="110" t="s">
        <v>325</v>
      </c>
      <c r="AH627" s="110" t="s">
        <v>237</v>
      </c>
      <c r="AI627" s="110"/>
    </row>
    <row r="628" spans="27:35">
      <c r="AA628" s="110" t="str">
        <f>$A$27</f>
        <v>Malta</v>
      </c>
      <c r="AB628" s="110" t="str">
        <f t="shared" si="112"/>
        <v>Ferry</v>
      </c>
      <c r="AC628" s="110" t="str">
        <f t="shared" si="111"/>
        <v>Ferry - Car passenger</v>
      </c>
      <c r="AD628" s="110" t="str">
        <f t="shared" si="110"/>
        <v>MaltaFerry - Car passenger</v>
      </c>
      <c r="AE628" s="110">
        <v>2024</v>
      </c>
      <c r="AF628" s="110">
        <v>0.15865000000000001</v>
      </c>
      <c r="AG628" s="110" t="s">
        <v>325</v>
      </c>
      <c r="AH628" s="110" t="s">
        <v>237</v>
      </c>
      <c r="AI628" s="110"/>
    </row>
    <row r="629" spans="27:35">
      <c r="AA629" s="110" t="str">
        <f>$A$28</f>
        <v>Moldova</v>
      </c>
      <c r="AB629" s="110" t="str">
        <f t="shared" si="112"/>
        <v>Ferry</v>
      </c>
      <c r="AC629" s="110" t="str">
        <f t="shared" si="111"/>
        <v>Ferry - Car passenger</v>
      </c>
      <c r="AD629" s="110" t="str">
        <f t="shared" si="110"/>
        <v>MoldovaFerry - Car passenger</v>
      </c>
      <c r="AE629" s="110">
        <v>2024</v>
      </c>
      <c r="AF629" s="110">
        <v>0.15865000000000001</v>
      </c>
      <c r="AG629" s="110" t="s">
        <v>325</v>
      </c>
      <c r="AH629" s="110" t="s">
        <v>237</v>
      </c>
      <c r="AI629" s="110"/>
    </row>
    <row r="630" spans="27:35">
      <c r="AA630" s="110" t="str">
        <f>$A$29</f>
        <v>Monaco</v>
      </c>
      <c r="AB630" s="110" t="str">
        <f t="shared" si="112"/>
        <v>Ferry</v>
      </c>
      <c r="AC630" s="110" t="str">
        <f t="shared" si="111"/>
        <v>Ferry - Car passenger</v>
      </c>
      <c r="AD630" s="110" t="str">
        <f t="shared" si="110"/>
        <v>MonacoFerry - Car passenger</v>
      </c>
      <c r="AE630" s="110">
        <v>2024</v>
      </c>
      <c r="AF630" s="110">
        <v>0.15865000000000001</v>
      </c>
      <c r="AG630" s="110" t="s">
        <v>325</v>
      </c>
      <c r="AH630" s="110" t="s">
        <v>237</v>
      </c>
      <c r="AI630" s="110"/>
    </row>
    <row r="631" spans="27:35">
      <c r="AA631" s="110" t="str">
        <f>$A$30</f>
        <v>Montenegro</v>
      </c>
      <c r="AB631" s="110" t="str">
        <f t="shared" si="112"/>
        <v>Ferry</v>
      </c>
      <c r="AC631" s="110" t="str">
        <f t="shared" si="111"/>
        <v>Ferry - Car passenger</v>
      </c>
      <c r="AD631" s="110" t="str">
        <f t="shared" si="110"/>
        <v>MontenegroFerry - Car passenger</v>
      </c>
      <c r="AE631" s="110">
        <v>2024</v>
      </c>
      <c r="AF631" s="110">
        <v>0.15865000000000001</v>
      </c>
      <c r="AG631" s="110" t="s">
        <v>325</v>
      </c>
      <c r="AH631" s="110" t="s">
        <v>237</v>
      </c>
      <c r="AI631" s="110"/>
    </row>
    <row r="632" spans="27:35">
      <c r="AA632" s="110" t="str">
        <f>$A$31</f>
        <v>Netherlands</v>
      </c>
      <c r="AB632" s="110" t="str">
        <f t="shared" si="112"/>
        <v>Ferry</v>
      </c>
      <c r="AC632" s="110" t="str">
        <f t="shared" si="111"/>
        <v>Ferry - Car passenger</v>
      </c>
      <c r="AD632" s="110" t="str">
        <f t="shared" si="110"/>
        <v>NetherlandsFerry - Car passenger</v>
      </c>
      <c r="AE632" s="110">
        <v>2024</v>
      </c>
      <c r="AF632" s="110">
        <v>0.15865000000000001</v>
      </c>
      <c r="AG632" s="110" t="s">
        <v>325</v>
      </c>
      <c r="AH632" s="110" t="s">
        <v>237</v>
      </c>
      <c r="AI632" s="110"/>
    </row>
    <row r="633" spans="27:35">
      <c r="AA633" s="110" t="str">
        <f>$A$32</f>
        <v>North Macedonia</v>
      </c>
      <c r="AB633" s="110" t="str">
        <f t="shared" si="112"/>
        <v>Ferry</v>
      </c>
      <c r="AC633" s="110" t="str">
        <f t="shared" si="111"/>
        <v>Ferry - Car passenger</v>
      </c>
      <c r="AD633" s="110" t="str">
        <f t="shared" si="110"/>
        <v>North MacedoniaFerry - Car passenger</v>
      </c>
      <c r="AE633" s="110">
        <v>2024</v>
      </c>
      <c r="AF633" s="110">
        <v>0.15865000000000001</v>
      </c>
      <c r="AG633" s="110" t="s">
        <v>325</v>
      </c>
      <c r="AH633" s="110" t="s">
        <v>237</v>
      </c>
      <c r="AI633" s="110"/>
    </row>
    <row r="634" spans="27:35">
      <c r="AA634" s="110" t="str">
        <f>$A$33</f>
        <v>Norway</v>
      </c>
      <c r="AB634" s="110" t="str">
        <f t="shared" si="112"/>
        <v>Ferry</v>
      </c>
      <c r="AC634" s="110" t="str">
        <f t="shared" si="111"/>
        <v>Ferry - Car passenger</v>
      </c>
      <c r="AD634" s="110" t="str">
        <f t="shared" si="110"/>
        <v>NorwayFerry - Car passenger</v>
      </c>
      <c r="AE634" s="110">
        <v>2024</v>
      </c>
      <c r="AF634" s="110">
        <v>0.15865000000000001</v>
      </c>
      <c r="AG634" s="110" t="s">
        <v>325</v>
      </c>
      <c r="AH634" s="110" t="s">
        <v>237</v>
      </c>
      <c r="AI634" s="110"/>
    </row>
    <row r="635" spans="27:35">
      <c r="AA635" s="110" t="str">
        <f>$A$34</f>
        <v>Poland</v>
      </c>
      <c r="AB635" s="110" t="str">
        <f t="shared" si="112"/>
        <v>Ferry</v>
      </c>
      <c r="AC635" s="110" t="str">
        <f t="shared" si="111"/>
        <v>Ferry - Car passenger</v>
      </c>
      <c r="AD635" s="110" t="str">
        <f t="shared" si="110"/>
        <v>PolandFerry - Car passenger</v>
      </c>
      <c r="AE635" s="110">
        <v>2024</v>
      </c>
      <c r="AF635" s="110">
        <v>0.15865000000000001</v>
      </c>
      <c r="AG635" s="110" t="s">
        <v>325</v>
      </c>
      <c r="AH635" s="110" t="s">
        <v>237</v>
      </c>
      <c r="AI635" s="110"/>
    </row>
    <row r="636" spans="27:35">
      <c r="AA636" s="110" t="str">
        <f>$A$35</f>
        <v>Portugal</v>
      </c>
      <c r="AB636" s="110" t="str">
        <f t="shared" si="112"/>
        <v>Ferry</v>
      </c>
      <c r="AC636" s="110" t="str">
        <f t="shared" si="111"/>
        <v>Ferry - Car passenger</v>
      </c>
      <c r="AD636" s="110" t="str">
        <f t="shared" si="110"/>
        <v>PortugalFerry - Car passenger</v>
      </c>
      <c r="AE636" s="110">
        <v>2024</v>
      </c>
      <c r="AF636" s="110">
        <v>0.15865000000000001</v>
      </c>
      <c r="AG636" s="110" t="s">
        <v>325</v>
      </c>
      <c r="AH636" s="110" t="s">
        <v>237</v>
      </c>
      <c r="AI636" s="110"/>
    </row>
    <row r="637" spans="27:35">
      <c r="AA637" s="110" t="str">
        <f>$A$36</f>
        <v>Romania</v>
      </c>
      <c r="AB637" s="110" t="str">
        <f t="shared" si="112"/>
        <v>Ferry</v>
      </c>
      <c r="AC637" s="110" t="str">
        <f t="shared" si="111"/>
        <v>Ferry - Car passenger</v>
      </c>
      <c r="AD637" s="110" t="str">
        <f t="shared" si="110"/>
        <v>RomaniaFerry - Car passenger</v>
      </c>
      <c r="AE637" s="110">
        <v>2024</v>
      </c>
      <c r="AF637" s="110">
        <v>0.15865000000000001</v>
      </c>
      <c r="AG637" s="110" t="s">
        <v>325</v>
      </c>
      <c r="AH637" s="110" t="s">
        <v>237</v>
      </c>
      <c r="AI637" s="110"/>
    </row>
    <row r="638" spans="27:35">
      <c r="AA638" s="110" t="str">
        <f>$A$37</f>
        <v>San Marino</v>
      </c>
      <c r="AB638" s="110" t="str">
        <f t="shared" si="112"/>
        <v>Ferry</v>
      </c>
      <c r="AC638" s="110" t="str">
        <f t="shared" si="111"/>
        <v>Ferry - Car passenger</v>
      </c>
      <c r="AD638" s="110" t="str">
        <f t="shared" si="110"/>
        <v>San MarinoFerry - Car passenger</v>
      </c>
      <c r="AE638" s="110">
        <v>2024</v>
      </c>
      <c r="AF638" s="110">
        <v>0.15865000000000001</v>
      </c>
      <c r="AG638" s="110" t="s">
        <v>325</v>
      </c>
      <c r="AH638" s="110" t="s">
        <v>237</v>
      </c>
      <c r="AI638" s="110"/>
    </row>
    <row r="639" spans="27:35">
      <c r="AA639" s="110" t="str">
        <f>$A$38</f>
        <v>Serbia</v>
      </c>
      <c r="AB639" s="110" t="str">
        <f t="shared" si="112"/>
        <v>Ferry</v>
      </c>
      <c r="AC639" s="110" t="str">
        <f t="shared" si="111"/>
        <v>Ferry - Car passenger</v>
      </c>
      <c r="AD639" s="110" t="str">
        <f t="shared" si="110"/>
        <v>SerbiaFerry - Car passenger</v>
      </c>
      <c r="AE639" s="110">
        <v>2024</v>
      </c>
      <c r="AF639" s="110">
        <v>0.15865000000000001</v>
      </c>
      <c r="AG639" s="110" t="s">
        <v>325</v>
      </c>
      <c r="AH639" s="110" t="s">
        <v>237</v>
      </c>
      <c r="AI639" s="110"/>
    </row>
    <row r="640" spans="27:35">
      <c r="AA640" s="110" t="str">
        <f>$A$39</f>
        <v>Slovakia</v>
      </c>
      <c r="AB640" s="110" t="str">
        <f t="shared" si="112"/>
        <v>Ferry</v>
      </c>
      <c r="AC640" s="110" t="str">
        <f t="shared" si="111"/>
        <v>Ferry - Car passenger</v>
      </c>
      <c r="AD640" s="110" t="str">
        <f t="shared" si="110"/>
        <v>SlovakiaFerry - Car passenger</v>
      </c>
      <c r="AE640" s="110">
        <v>2024</v>
      </c>
      <c r="AF640" s="110">
        <v>0.15865000000000001</v>
      </c>
      <c r="AG640" s="110" t="s">
        <v>325</v>
      </c>
      <c r="AH640" s="110" t="s">
        <v>237</v>
      </c>
      <c r="AI640" s="110"/>
    </row>
    <row r="641" spans="27:35">
      <c r="AA641" s="110" t="str">
        <f>$A$40</f>
        <v>Slovenia</v>
      </c>
      <c r="AB641" s="110" t="str">
        <f t="shared" si="112"/>
        <v>Ferry</v>
      </c>
      <c r="AC641" s="110" t="str">
        <f t="shared" si="111"/>
        <v>Ferry - Car passenger</v>
      </c>
      <c r="AD641" s="110" t="str">
        <f t="shared" si="110"/>
        <v>SloveniaFerry - Car passenger</v>
      </c>
      <c r="AE641" s="110">
        <v>2024</v>
      </c>
      <c r="AF641" s="110">
        <v>0.15865000000000001</v>
      </c>
      <c r="AG641" s="110" t="s">
        <v>325</v>
      </c>
      <c r="AH641" s="110" t="s">
        <v>237</v>
      </c>
      <c r="AI641" s="110"/>
    </row>
    <row r="642" spans="27:35">
      <c r="AA642" s="110" t="str">
        <f>$A$41</f>
        <v>Spain</v>
      </c>
      <c r="AB642" s="110" t="str">
        <f t="shared" si="112"/>
        <v>Ferry</v>
      </c>
      <c r="AC642" s="110" t="str">
        <f t="shared" si="111"/>
        <v>Ferry - Car passenger</v>
      </c>
      <c r="AD642" s="110" t="str">
        <f t="shared" si="110"/>
        <v>SpainFerry - Car passenger</v>
      </c>
      <c r="AE642" s="110">
        <v>2024</v>
      </c>
      <c r="AF642" s="110">
        <v>0.15865000000000001</v>
      </c>
      <c r="AG642" s="110" t="s">
        <v>325</v>
      </c>
      <c r="AH642" s="110" t="s">
        <v>237</v>
      </c>
      <c r="AI642" s="110"/>
    </row>
    <row r="643" spans="27:35">
      <c r="AA643" s="110" t="str">
        <f>$A$42</f>
        <v>Sweden</v>
      </c>
      <c r="AB643" s="110" t="str">
        <f t="shared" si="112"/>
        <v>Ferry</v>
      </c>
      <c r="AC643" s="110" t="str">
        <f t="shared" si="111"/>
        <v>Ferry - Car passenger</v>
      </c>
      <c r="AD643" s="110" t="str">
        <f t="shared" si="110"/>
        <v>SwedenFerry - Car passenger</v>
      </c>
      <c r="AE643" s="110">
        <v>2024</v>
      </c>
      <c r="AF643" s="110">
        <v>0.15865000000000001</v>
      </c>
      <c r="AG643" s="110" t="s">
        <v>325</v>
      </c>
      <c r="AH643" s="110" t="s">
        <v>237</v>
      </c>
      <c r="AI643" s="110"/>
    </row>
    <row r="644" spans="27:35">
      <c r="AA644" s="110" t="str">
        <f>$A$43</f>
        <v>Switzerland</v>
      </c>
      <c r="AB644" s="110" t="str">
        <f t="shared" si="112"/>
        <v>Ferry</v>
      </c>
      <c r="AC644" s="110" t="str">
        <f t="shared" si="111"/>
        <v>Ferry - Car passenger</v>
      </c>
      <c r="AD644" s="110" t="str">
        <f t="shared" si="110"/>
        <v>SwitzerlandFerry - Car passenger</v>
      </c>
      <c r="AE644" s="110">
        <v>2024</v>
      </c>
      <c r="AF644" s="110">
        <v>0.15865000000000001</v>
      </c>
      <c r="AG644" s="110" t="s">
        <v>325</v>
      </c>
      <c r="AH644" s="110" t="s">
        <v>237</v>
      </c>
      <c r="AI644" s="110"/>
    </row>
    <row r="645" spans="27:35">
      <c r="AA645" s="110" t="str">
        <f>$A$44</f>
        <v>Ukraine</v>
      </c>
      <c r="AB645" s="110" t="str">
        <f t="shared" si="112"/>
        <v>Ferry</v>
      </c>
      <c r="AC645" s="110" t="str">
        <f t="shared" si="111"/>
        <v>Ferry - Car passenger</v>
      </c>
      <c r="AD645" s="110" t="str">
        <f t="shared" si="110"/>
        <v>UkraineFerry - Car passenger</v>
      </c>
      <c r="AE645" s="110">
        <v>2024</v>
      </c>
      <c r="AF645" s="110">
        <v>0.15865000000000001</v>
      </c>
      <c r="AG645" s="110" t="s">
        <v>325</v>
      </c>
      <c r="AH645" s="110" t="s">
        <v>237</v>
      </c>
      <c r="AI645" s="110"/>
    </row>
    <row r="646" spans="27:35">
      <c r="AA646" s="110" t="str">
        <f>$A$45</f>
        <v>United Kingdom</v>
      </c>
      <c r="AB646" s="110" t="str">
        <f t="shared" si="112"/>
        <v>Ferry</v>
      </c>
      <c r="AC646" s="110" t="str">
        <f t="shared" si="111"/>
        <v>Ferry - Car passenger</v>
      </c>
      <c r="AD646" s="110" t="str">
        <f t="shared" si="110"/>
        <v>United KingdomFerry - Car passenger</v>
      </c>
      <c r="AE646" s="110">
        <v>2024</v>
      </c>
      <c r="AF646" s="110">
        <v>0.15865000000000001</v>
      </c>
      <c r="AG646" s="110" t="s">
        <v>325</v>
      </c>
      <c r="AH646" s="110" t="s">
        <v>237</v>
      </c>
      <c r="AI646" s="110"/>
    </row>
    <row r="647" spans="27:35">
      <c r="AA647" s="110" t="str">
        <f>$A$3</f>
        <v>Albania</v>
      </c>
      <c r="AB647" s="110" t="str">
        <f>$S$2</f>
        <v>Bicycle</v>
      </c>
      <c r="AC647" s="110" t="str">
        <f>$X$3</f>
        <v>Bicycle - Standard</v>
      </c>
      <c r="AD647" s="110" t="str">
        <f t="shared" si="110"/>
        <v>AlbaniaBicycle - Standard</v>
      </c>
      <c r="AE647" s="110">
        <v>2024</v>
      </c>
      <c r="AF647" s="110">
        <v>0</v>
      </c>
      <c r="AG647" s="110" t="s">
        <v>325</v>
      </c>
      <c r="AH647" s="110" t="s">
        <v>237</v>
      </c>
      <c r="AI647" s="110"/>
    </row>
    <row r="648" spans="27:35">
      <c r="AA648" s="110" t="str">
        <f>$A$4</f>
        <v>Andorra</v>
      </c>
      <c r="AB648" s="110" t="str">
        <f t="shared" ref="AB648:AB711" si="113">$S$2</f>
        <v>Bicycle</v>
      </c>
      <c r="AC648" s="110" t="str">
        <f t="shared" ref="AC648:AC689" si="114">$X$3</f>
        <v>Bicycle - Standard</v>
      </c>
      <c r="AD648" s="110" t="str">
        <f t="shared" si="110"/>
        <v>AndorraBicycle - Standard</v>
      </c>
      <c r="AE648" s="110">
        <v>2024</v>
      </c>
      <c r="AF648" s="110">
        <v>0</v>
      </c>
      <c r="AG648" s="110" t="s">
        <v>325</v>
      </c>
      <c r="AH648" s="110" t="s">
        <v>237</v>
      </c>
      <c r="AI648" s="110"/>
    </row>
    <row r="649" spans="27:35">
      <c r="AA649" s="110" t="str">
        <f>$A$5</f>
        <v>Austria</v>
      </c>
      <c r="AB649" s="110" t="str">
        <f t="shared" si="113"/>
        <v>Bicycle</v>
      </c>
      <c r="AC649" s="110" t="str">
        <f t="shared" si="114"/>
        <v>Bicycle - Standard</v>
      </c>
      <c r="AD649" s="110" t="str">
        <f t="shared" si="110"/>
        <v>AustriaBicycle - Standard</v>
      </c>
      <c r="AE649" s="110">
        <v>2024</v>
      </c>
      <c r="AF649" s="110">
        <v>0</v>
      </c>
      <c r="AG649" s="110" t="s">
        <v>325</v>
      </c>
      <c r="AH649" s="110" t="s">
        <v>237</v>
      </c>
      <c r="AI649" s="110"/>
    </row>
    <row r="650" spans="27:35">
      <c r="AA650" s="110" t="str">
        <f>$A$6</f>
        <v>Belarus</v>
      </c>
      <c r="AB650" s="110" t="str">
        <f t="shared" si="113"/>
        <v>Bicycle</v>
      </c>
      <c r="AC650" s="110" t="str">
        <f t="shared" si="114"/>
        <v>Bicycle - Standard</v>
      </c>
      <c r="AD650" s="110" t="str">
        <f t="shared" si="110"/>
        <v>BelarusBicycle - Standard</v>
      </c>
      <c r="AE650" s="110">
        <v>2024</v>
      </c>
      <c r="AF650" s="110">
        <v>0</v>
      </c>
      <c r="AG650" s="110" t="s">
        <v>325</v>
      </c>
      <c r="AH650" s="110" t="s">
        <v>237</v>
      </c>
      <c r="AI650" s="110"/>
    </row>
    <row r="651" spans="27:35">
      <c r="AA651" s="110" t="str">
        <f>$A$7</f>
        <v>Belgium</v>
      </c>
      <c r="AB651" s="110" t="str">
        <f t="shared" si="113"/>
        <v>Bicycle</v>
      </c>
      <c r="AC651" s="110" t="str">
        <f t="shared" si="114"/>
        <v>Bicycle - Standard</v>
      </c>
      <c r="AD651" s="110" t="str">
        <f t="shared" si="110"/>
        <v>BelgiumBicycle - Standard</v>
      </c>
      <c r="AE651" s="110">
        <v>2024</v>
      </c>
      <c r="AF651" s="110">
        <v>0</v>
      </c>
      <c r="AG651" s="110" t="s">
        <v>325</v>
      </c>
      <c r="AH651" s="110" t="s">
        <v>237</v>
      </c>
      <c r="AI651" s="110"/>
    </row>
    <row r="652" spans="27:35">
      <c r="AA652" s="110" t="str">
        <f>$A$8</f>
        <v>Bosnia and Herzegovina</v>
      </c>
      <c r="AB652" s="110" t="str">
        <f t="shared" si="113"/>
        <v>Bicycle</v>
      </c>
      <c r="AC652" s="110" t="str">
        <f t="shared" si="114"/>
        <v>Bicycle - Standard</v>
      </c>
      <c r="AD652" s="110" t="str">
        <f t="shared" si="110"/>
        <v>Bosnia and HerzegovinaBicycle - Standard</v>
      </c>
      <c r="AE652" s="110">
        <v>2024</v>
      </c>
      <c r="AF652" s="110">
        <v>0</v>
      </c>
      <c r="AG652" s="110" t="s">
        <v>325</v>
      </c>
      <c r="AH652" s="110" t="s">
        <v>237</v>
      </c>
      <c r="AI652" s="110"/>
    </row>
    <row r="653" spans="27:35">
      <c r="AA653" s="110" t="str">
        <f>$A$9</f>
        <v>Bulgaria</v>
      </c>
      <c r="AB653" s="110" t="str">
        <f t="shared" si="113"/>
        <v>Bicycle</v>
      </c>
      <c r="AC653" s="110" t="str">
        <f t="shared" si="114"/>
        <v>Bicycle - Standard</v>
      </c>
      <c r="AD653" s="110" t="str">
        <f t="shared" si="110"/>
        <v>BulgariaBicycle - Standard</v>
      </c>
      <c r="AE653" s="110">
        <v>2024</v>
      </c>
      <c r="AF653" s="110">
        <v>0</v>
      </c>
      <c r="AG653" s="110" t="s">
        <v>325</v>
      </c>
      <c r="AH653" s="110" t="s">
        <v>237</v>
      </c>
      <c r="AI653" s="110"/>
    </row>
    <row r="654" spans="27:35">
      <c r="AA654" s="110" t="str">
        <f>$A$10</f>
        <v>Croatia</v>
      </c>
      <c r="AB654" s="110" t="str">
        <f t="shared" si="113"/>
        <v>Bicycle</v>
      </c>
      <c r="AC654" s="110" t="str">
        <f t="shared" si="114"/>
        <v>Bicycle - Standard</v>
      </c>
      <c r="AD654" s="110" t="str">
        <f t="shared" ref="AD654:AD719" si="115">AA654&amp;AC654</f>
        <v>CroatiaBicycle - Standard</v>
      </c>
      <c r="AE654" s="110">
        <v>2024</v>
      </c>
      <c r="AF654" s="110">
        <v>0</v>
      </c>
      <c r="AG654" s="110" t="s">
        <v>325</v>
      </c>
      <c r="AH654" s="110" t="s">
        <v>237</v>
      </c>
      <c r="AI654" s="110"/>
    </row>
    <row r="655" spans="27:35">
      <c r="AA655" s="110" t="str">
        <f>$A$11</f>
        <v>Cyprus</v>
      </c>
      <c r="AB655" s="110" t="str">
        <f t="shared" si="113"/>
        <v>Bicycle</v>
      </c>
      <c r="AC655" s="110" t="str">
        <f t="shared" si="114"/>
        <v>Bicycle - Standard</v>
      </c>
      <c r="AD655" s="110" t="str">
        <f>AA655&amp;AC655</f>
        <v>CyprusBicycle - Standard</v>
      </c>
      <c r="AE655" s="110">
        <v>2024</v>
      </c>
      <c r="AF655" s="110">
        <v>0</v>
      </c>
      <c r="AG655" s="110" t="s">
        <v>325</v>
      </c>
      <c r="AH655" s="110" t="s">
        <v>237</v>
      </c>
      <c r="AI655" s="110"/>
    </row>
    <row r="656" spans="27:35">
      <c r="AA656" s="110" t="str">
        <f>$A$12</f>
        <v>Czechia</v>
      </c>
      <c r="AB656" s="110" t="str">
        <f t="shared" si="113"/>
        <v>Bicycle</v>
      </c>
      <c r="AC656" s="110" t="str">
        <f t="shared" si="114"/>
        <v>Bicycle - Standard</v>
      </c>
      <c r="AD656" s="110" t="str">
        <f t="shared" si="115"/>
        <v>CzechiaBicycle - Standard</v>
      </c>
      <c r="AE656" s="110">
        <v>2024</v>
      </c>
      <c r="AF656" s="110">
        <v>0</v>
      </c>
      <c r="AG656" s="110" t="s">
        <v>325</v>
      </c>
      <c r="AH656" s="110" t="s">
        <v>237</v>
      </c>
      <c r="AI656" s="110"/>
    </row>
    <row r="657" spans="27:35">
      <c r="AA657" s="110" t="str">
        <f>$A$13</f>
        <v>Denmark</v>
      </c>
      <c r="AB657" s="110" t="str">
        <f t="shared" si="113"/>
        <v>Bicycle</v>
      </c>
      <c r="AC657" s="110" t="str">
        <f t="shared" si="114"/>
        <v>Bicycle - Standard</v>
      </c>
      <c r="AD657" s="110" t="str">
        <f t="shared" si="115"/>
        <v>DenmarkBicycle - Standard</v>
      </c>
      <c r="AE657" s="110">
        <v>2024</v>
      </c>
      <c r="AF657" s="110">
        <v>0</v>
      </c>
      <c r="AG657" s="110" t="s">
        <v>325</v>
      </c>
      <c r="AH657" s="110" t="s">
        <v>237</v>
      </c>
      <c r="AI657" s="110"/>
    </row>
    <row r="658" spans="27:35">
      <c r="AA658" s="110" t="str">
        <f>$A$14</f>
        <v>Estonia</v>
      </c>
      <c r="AB658" s="110" t="str">
        <f t="shared" si="113"/>
        <v>Bicycle</v>
      </c>
      <c r="AC658" s="110" t="str">
        <f t="shared" si="114"/>
        <v>Bicycle - Standard</v>
      </c>
      <c r="AD658" s="110" t="str">
        <f t="shared" si="115"/>
        <v>EstoniaBicycle - Standard</v>
      </c>
      <c r="AE658" s="110">
        <v>2024</v>
      </c>
      <c r="AF658" s="110">
        <v>0</v>
      </c>
      <c r="AG658" s="110" t="s">
        <v>325</v>
      </c>
      <c r="AH658" s="110" t="s">
        <v>237</v>
      </c>
      <c r="AI658" s="110"/>
    </row>
    <row r="659" spans="27:35">
      <c r="AA659" s="110" t="str">
        <f>$A$15</f>
        <v>Finland</v>
      </c>
      <c r="AB659" s="110" t="str">
        <f t="shared" si="113"/>
        <v>Bicycle</v>
      </c>
      <c r="AC659" s="110" t="str">
        <f t="shared" si="114"/>
        <v>Bicycle - Standard</v>
      </c>
      <c r="AD659" s="110" t="str">
        <f t="shared" si="115"/>
        <v>FinlandBicycle - Standard</v>
      </c>
      <c r="AE659" s="110">
        <v>2024</v>
      </c>
      <c r="AF659" s="110">
        <v>0</v>
      </c>
      <c r="AG659" s="110" t="s">
        <v>325</v>
      </c>
      <c r="AH659" s="110" t="s">
        <v>237</v>
      </c>
      <c r="AI659" s="110"/>
    </row>
    <row r="660" spans="27:35">
      <c r="AA660" s="110" t="str">
        <f>$A$16</f>
        <v>France</v>
      </c>
      <c r="AB660" s="110" t="str">
        <f t="shared" si="113"/>
        <v>Bicycle</v>
      </c>
      <c r="AC660" s="110" t="str">
        <f t="shared" si="114"/>
        <v>Bicycle - Standard</v>
      </c>
      <c r="AD660" s="110" t="str">
        <f t="shared" si="115"/>
        <v>FranceBicycle - Standard</v>
      </c>
      <c r="AE660" s="110">
        <v>2024</v>
      </c>
      <c r="AF660" s="110">
        <v>0</v>
      </c>
      <c r="AG660" s="110" t="s">
        <v>325</v>
      </c>
      <c r="AH660" s="110" t="s">
        <v>237</v>
      </c>
      <c r="AI660" s="110"/>
    </row>
    <row r="661" spans="27:35">
      <c r="AA661" s="110" t="str">
        <f>$A$17</f>
        <v>Germany</v>
      </c>
      <c r="AB661" s="110" t="str">
        <f t="shared" si="113"/>
        <v>Bicycle</v>
      </c>
      <c r="AC661" s="110" t="str">
        <f t="shared" si="114"/>
        <v>Bicycle - Standard</v>
      </c>
      <c r="AD661" s="110" t="str">
        <f t="shared" si="115"/>
        <v>GermanyBicycle - Standard</v>
      </c>
      <c r="AE661" s="110">
        <v>2024</v>
      </c>
      <c r="AF661" s="110">
        <v>0</v>
      </c>
      <c r="AG661" s="110" t="s">
        <v>325</v>
      </c>
      <c r="AH661" s="110" t="s">
        <v>237</v>
      </c>
      <c r="AI661" s="110"/>
    </row>
    <row r="662" spans="27:35">
      <c r="AA662" s="110" t="str">
        <f>$A$18</f>
        <v>Greece</v>
      </c>
      <c r="AB662" s="110" t="str">
        <f t="shared" si="113"/>
        <v>Bicycle</v>
      </c>
      <c r="AC662" s="110" t="str">
        <f t="shared" si="114"/>
        <v>Bicycle - Standard</v>
      </c>
      <c r="AD662" s="110" t="str">
        <f t="shared" si="115"/>
        <v>GreeceBicycle - Standard</v>
      </c>
      <c r="AE662" s="110">
        <v>2024</v>
      </c>
      <c r="AF662" s="110">
        <v>0</v>
      </c>
      <c r="AG662" s="110" t="s">
        <v>325</v>
      </c>
      <c r="AH662" s="110" t="s">
        <v>237</v>
      </c>
      <c r="AI662" s="110"/>
    </row>
    <row r="663" spans="27:35">
      <c r="AA663" s="110" t="str">
        <f>$A$19</f>
        <v>Hungary</v>
      </c>
      <c r="AB663" s="110" t="str">
        <f t="shared" si="113"/>
        <v>Bicycle</v>
      </c>
      <c r="AC663" s="110" t="str">
        <f t="shared" si="114"/>
        <v>Bicycle - Standard</v>
      </c>
      <c r="AD663" s="110" t="str">
        <f t="shared" si="115"/>
        <v>HungaryBicycle - Standard</v>
      </c>
      <c r="AE663" s="110">
        <v>2024</v>
      </c>
      <c r="AF663" s="110">
        <v>0</v>
      </c>
      <c r="AG663" s="110" t="s">
        <v>325</v>
      </c>
      <c r="AH663" s="110" t="s">
        <v>237</v>
      </c>
      <c r="AI663" s="110"/>
    </row>
    <row r="664" spans="27:35">
      <c r="AA664" s="110" t="str">
        <f>$A$20</f>
        <v>Iceland</v>
      </c>
      <c r="AB664" s="110" t="str">
        <f t="shared" si="113"/>
        <v>Bicycle</v>
      </c>
      <c r="AC664" s="110" t="str">
        <f t="shared" si="114"/>
        <v>Bicycle - Standard</v>
      </c>
      <c r="AD664" s="110" t="str">
        <f t="shared" si="115"/>
        <v>IcelandBicycle - Standard</v>
      </c>
      <c r="AE664" s="110">
        <v>2024</v>
      </c>
      <c r="AF664" s="110">
        <v>0</v>
      </c>
      <c r="AG664" s="110" t="s">
        <v>325</v>
      </c>
      <c r="AH664" s="110" t="s">
        <v>237</v>
      </c>
      <c r="AI664" s="110"/>
    </row>
    <row r="665" spans="27:35">
      <c r="AA665" s="110" t="str">
        <f>$A$21</f>
        <v>Ireland</v>
      </c>
      <c r="AB665" s="110" t="str">
        <f t="shared" si="113"/>
        <v>Bicycle</v>
      </c>
      <c r="AC665" s="110" t="str">
        <f t="shared" si="114"/>
        <v>Bicycle - Standard</v>
      </c>
      <c r="AD665" s="110" t="str">
        <f t="shared" si="115"/>
        <v>IrelandBicycle - Standard</v>
      </c>
      <c r="AE665" s="110">
        <v>2024</v>
      </c>
      <c r="AF665" s="110">
        <v>0</v>
      </c>
      <c r="AG665" s="110" t="s">
        <v>325</v>
      </c>
      <c r="AH665" s="110" t="s">
        <v>237</v>
      </c>
      <c r="AI665" s="110"/>
    </row>
    <row r="666" spans="27:35">
      <c r="AA666" s="110" t="str">
        <f>$A$22</f>
        <v>Italy</v>
      </c>
      <c r="AB666" s="110" t="str">
        <f t="shared" si="113"/>
        <v>Bicycle</v>
      </c>
      <c r="AC666" s="110" t="str">
        <f t="shared" si="114"/>
        <v>Bicycle - Standard</v>
      </c>
      <c r="AD666" s="110" t="str">
        <f t="shared" si="115"/>
        <v>ItalyBicycle - Standard</v>
      </c>
      <c r="AE666" s="110">
        <v>2024</v>
      </c>
      <c r="AF666" s="110">
        <v>0</v>
      </c>
      <c r="AG666" s="110" t="s">
        <v>325</v>
      </c>
      <c r="AH666" s="110" t="s">
        <v>237</v>
      </c>
      <c r="AI666" s="110"/>
    </row>
    <row r="667" spans="27:35">
      <c r="AA667" s="110" t="str">
        <f>$A$23</f>
        <v>Latvia</v>
      </c>
      <c r="AB667" s="110" t="str">
        <f t="shared" si="113"/>
        <v>Bicycle</v>
      </c>
      <c r="AC667" s="110" t="str">
        <f t="shared" si="114"/>
        <v>Bicycle - Standard</v>
      </c>
      <c r="AD667" s="110" t="str">
        <f t="shared" si="115"/>
        <v>LatviaBicycle - Standard</v>
      </c>
      <c r="AE667" s="110">
        <v>2024</v>
      </c>
      <c r="AF667" s="110">
        <v>0</v>
      </c>
      <c r="AG667" s="110" t="s">
        <v>325</v>
      </c>
      <c r="AH667" s="110" t="s">
        <v>237</v>
      </c>
      <c r="AI667" s="110"/>
    </row>
    <row r="668" spans="27:35">
      <c r="AA668" s="110" t="str">
        <f>$A$24</f>
        <v>Liechtenstein</v>
      </c>
      <c r="AB668" s="110" t="str">
        <f t="shared" si="113"/>
        <v>Bicycle</v>
      </c>
      <c r="AC668" s="110" t="str">
        <f t="shared" si="114"/>
        <v>Bicycle - Standard</v>
      </c>
      <c r="AD668" s="110" t="str">
        <f t="shared" si="115"/>
        <v>LiechtensteinBicycle - Standard</v>
      </c>
      <c r="AE668" s="110">
        <v>2024</v>
      </c>
      <c r="AF668" s="110">
        <v>0</v>
      </c>
      <c r="AG668" s="110" t="s">
        <v>325</v>
      </c>
      <c r="AH668" s="110" t="s">
        <v>237</v>
      </c>
      <c r="AI668" s="110"/>
    </row>
    <row r="669" spans="27:35">
      <c r="AA669" s="110" t="str">
        <f>$A$25</f>
        <v>Lithuania</v>
      </c>
      <c r="AB669" s="110" t="str">
        <f t="shared" si="113"/>
        <v>Bicycle</v>
      </c>
      <c r="AC669" s="110" t="str">
        <f t="shared" si="114"/>
        <v>Bicycle - Standard</v>
      </c>
      <c r="AD669" s="110" t="str">
        <f t="shared" si="115"/>
        <v>LithuaniaBicycle - Standard</v>
      </c>
      <c r="AE669" s="110">
        <v>2024</v>
      </c>
      <c r="AF669" s="110">
        <v>0</v>
      </c>
      <c r="AG669" s="110" t="s">
        <v>325</v>
      </c>
      <c r="AH669" s="110" t="s">
        <v>237</v>
      </c>
      <c r="AI669" s="110"/>
    </row>
    <row r="670" spans="27:35">
      <c r="AA670" s="110" t="str">
        <f>$A$26</f>
        <v>Luxembourg</v>
      </c>
      <c r="AB670" s="110" t="str">
        <f t="shared" si="113"/>
        <v>Bicycle</v>
      </c>
      <c r="AC670" s="110" t="str">
        <f t="shared" si="114"/>
        <v>Bicycle - Standard</v>
      </c>
      <c r="AD670" s="110" t="str">
        <f t="shared" si="115"/>
        <v>LuxembourgBicycle - Standard</v>
      </c>
      <c r="AE670" s="110">
        <v>2024</v>
      </c>
      <c r="AF670" s="110">
        <v>0</v>
      </c>
      <c r="AG670" s="110" t="s">
        <v>325</v>
      </c>
      <c r="AH670" s="110" t="s">
        <v>237</v>
      </c>
      <c r="AI670" s="110"/>
    </row>
    <row r="671" spans="27:35">
      <c r="AA671" s="110" t="str">
        <f>$A$27</f>
        <v>Malta</v>
      </c>
      <c r="AB671" s="110" t="str">
        <f t="shared" si="113"/>
        <v>Bicycle</v>
      </c>
      <c r="AC671" s="110" t="str">
        <f t="shared" si="114"/>
        <v>Bicycle - Standard</v>
      </c>
      <c r="AD671" s="110" t="str">
        <f t="shared" si="115"/>
        <v>MaltaBicycle - Standard</v>
      </c>
      <c r="AE671" s="110">
        <v>2024</v>
      </c>
      <c r="AF671" s="110">
        <v>0</v>
      </c>
      <c r="AG671" s="110" t="s">
        <v>325</v>
      </c>
      <c r="AH671" s="110" t="s">
        <v>237</v>
      </c>
      <c r="AI671" s="110"/>
    </row>
    <row r="672" spans="27:35">
      <c r="AA672" s="110" t="str">
        <f>$A$28</f>
        <v>Moldova</v>
      </c>
      <c r="AB672" s="110" t="str">
        <f t="shared" si="113"/>
        <v>Bicycle</v>
      </c>
      <c r="AC672" s="110" t="str">
        <f t="shared" si="114"/>
        <v>Bicycle - Standard</v>
      </c>
      <c r="AD672" s="110" t="str">
        <f t="shared" si="115"/>
        <v>MoldovaBicycle - Standard</v>
      </c>
      <c r="AE672" s="110">
        <v>2024</v>
      </c>
      <c r="AF672" s="110">
        <v>0</v>
      </c>
      <c r="AG672" s="110" t="s">
        <v>325</v>
      </c>
      <c r="AH672" s="110" t="s">
        <v>237</v>
      </c>
      <c r="AI672" s="110"/>
    </row>
    <row r="673" spans="27:35">
      <c r="AA673" s="110" t="str">
        <f>$A$29</f>
        <v>Monaco</v>
      </c>
      <c r="AB673" s="110" t="str">
        <f t="shared" si="113"/>
        <v>Bicycle</v>
      </c>
      <c r="AC673" s="110" t="str">
        <f t="shared" si="114"/>
        <v>Bicycle - Standard</v>
      </c>
      <c r="AD673" s="110" t="str">
        <f t="shared" si="115"/>
        <v>MonacoBicycle - Standard</v>
      </c>
      <c r="AE673" s="110">
        <v>2024</v>
      </c>
      <c r="AF673" s="110">
        <v>0</v>
      </c>
      <c r="AG673" s="110" t="s">
        <v>325</v>
      </c>
      <c r="AH673" s="110" t="s">
        <v>237</v>
      </c>
      <c r="AI673" s="110"/>
    </row>
    <row r="674" spans="27:35">
      <c r="AA674" s="110" t="str">
        <f>$A$30</f>
        <v>Montenegro</v>
      </c>
      <c r="AB674" s="110" t="str">
        <f t="shared" si="113"/>
        <v>Bicycle</v>
      </c>
      <c r="AC674" s="110" t="str">
        <f t="shared" si="114"/>
        <v>Bicycle - Standard</v>
      </c>
      <c r="AD674" s="110" t="str">
        <f t="shared" si="115"/>
        <v>MontenegroBicycle - Standard</v>
      </c>
      <c r="AE674" s="110">
        <v>2024</v>
      </c>
      <c r="AF674" s="110">
        <v>0</v>
      </c>
      <c r="AG674" s="110" t="s">
        <v>325</v>
      </c>
      <c r="AH674" s="110" t="s">
        <v>237</v>
      </c>
      <c r="AI674" s="110"/>
    </row>
    <row r="675" spans="27:35">
      <c r="AA675" s="110" t="str">
        <f>$A$31</f>
        <v>Netherlands</v>
      </c>
      <c r="AB675" s="110" t="str">
        <f t="shared" si="113"/>
        <v>Bicycle</v>
      </c>
      <c r="AC675" s="110" t="str">
        <f t="shared" si="114"/>
        <v>Bicycle - Standard</v>
      </c>
      <c r="AD675" s="110" t="str">
        <f t="shared" si="115"/>
        <v>NetherlandsBicycle - Standard</v>
      </c>
      <c r="AE675" s="110">
        <v>2024</v>
      </c>
      <c r="AF675" s="110">
        <v>0</v>
      </c>
      <c r="AG675" s="110" t="s">
        <v>325</v>
      </c>
      <c r="AH675" s="113" t="s">
        <v>362</v>
      </c>
      <c r="AI675" s="110"/>
    </row>
    <row r="676" spans="27:35">
      <c r="AA676" s="110" t="str">
        <f>$A$32</f>
        <v>North Macedonia</v>
      </c>
      <c r="AB676" s="110" t="str">
        <f t="shared" si="113"/>
        <v>Bicycle</v>
      </c>
      <c r="AC676" s="110" t="str">
        <f t="shared" si="114"/>
        <v>Bicycle - Standard</v>
      </c>
      <c r="AD676" s="110" t="str">
        <f t="shared" si="115"/>
        <v>North MacedoniaBicycle - Standard</v>
      </c>
      <c r="AE676" s="110">
        <v>2024</v>
      </c>
      <c r="AF676" s="110">
        <v>0</v>
      </c>
      <c r="AG676" s="110" t="s">
        <v>325</v>
      </c>
      <c r="AH676" s="110" t="s">
        <v>237</v>
      </c>
      <c r="AI676" s="110"/>
    </row>
    <row r="677" spans="27:35">
      <c r="AA677" s="110" t="str">
        <f>$A$33</f>
        <v>Norway</v>
      </c>
      <c r="AB677" s="110" t="str">
        <f t="shared" si="113"/>
        <v>Bicycle</v>
      </c>
      <c r="AC677" s="110" t="str">
        <f t="shared" si="114"/>
        <v>Bicycle - Standard</v>
      </c>
      <c r="AD677" s="110" t="str">
        <f t="shared" si="115"/>
        <v>NorwayBicycle - Standard</v>
      </c>
      <c r="AE677" s="110">
        <v>2024</v>
      </c>
      <c r="AF677" s="110">
        <v>0</v>
      </c>
      <c r="AG677" s="110" t="s">
        <v>325</v>
      </c>
      <c r="AH677" s="110" t="s">
        <v>237</v>
      </c>
      <c r="AI677" s="110"/>
    </row>
    <row r="678" spans="27:35">
      <c r="AA678" s="110" t="str">
        <f>$A$34</f>
        <v>Poland</v>
      </c>
      <c r="AB678" s="110" t="str">
        <f t="shared" si="113"/>
        <v>Bicycle</v>
      </c>
      <c r="AC678" s="110" t="str">
        <f t="shared" si="114"/>
        <v>Bicycle - Standard</v>
      </c>
      <c r="AD678" s="110" t="str">
        <f t="shared" si="115"/>
        <v>PolandBicycle - Standard</v>
      </c>
      <c r="AE678" s="110">
        <v>2024</v>
      </c>
      <c r="AF678" s="110">
        <v>0</v>
      </c>
      <c r="AG678" s="110" t="s">
        <v>325</v>
      </c>
      <c r="AH678" s="110" t="s">
        <v>237</v>
      </c>
      <c r="AI678" s="110"/>
    </row>
    <row r="679" spans="27:35">
      <c r="AA679" s="110" t="str">
        <f>$A$35</f>
        <v>Portugal</v>
      </c>
      <c r="AB679" s="110" t="str">
        <f t="shared" si="113"/>
        <v>Bicycle</v>
      </c>
      <c r="AC679" s="110" t="str">
        <f t="shared" si="114"/>
        <v>Bicycle - Standard</v>
      </c>
      <c r="AD679" s="110" t="str">
        <f t="shared" si="115"/>
        <v>PortugalBicycle - Standard</v>
      </c>
      <c r="AE679" s="110">
        <v>2024</v>
      </c>
      <c r="AF679" s="110">
        <v>0</v>
      </c>
      <c r="AG679" s="110" t="s">
        <v>325</v>
      </c>
      <c r="AH679" s="110" t="s">
        <v>237</v>
      </c>
      <c r="AI679" s="110"/>
    </row>
    <row r="680" spans="27:35">
      <c r="AA680" s="110" t="str">
        <f>$A$36</f>
        <v>Romania</v>
      </c>
      <c r="AB680" s="110" t="str">
        <f t="shared" si="113"/>
        <v>Bicycle</v>
      </c>
      <c r="AC680" s="110" t="str">
        <f t="shared" si="114"/>
        <v>Bicycle - Standard</v>
      </c>
      <c r="AD680" s="110" t="str">
        <f t="shared" si="115"/>
        <v>RomaniaBicycle - Standard</v>
      </c>
      <c r="AE680" s="110">
        <v>2024</v>
      </c>
      <c r="AF680" s="110">
        <v>0</v>
      </c>
      <c r="AG680" s="110" t="s">
        <v>325</v>
      </c>
      <c r="AH680" s="110" t="s">
        <v>237</v>
      </c>
      <c r="AI680" s="110"/>
    </row>
    <row r="681" spans="27:35">
      <c r="AA681" s="110" t="str">
        <f>$A$37</f>
        <v>San Marino</v>
      </c>
      <c r="AB681" s="110" t="str">
        <f t="shared" si="113"/>
        <v>Bicycle</v>
      </c>
      <c r="AC681" s="110" t="str">
        <f t="shared" si="114"/>
        <v>Bicycle - Standard</v>
      </c>
      <c r="AD681" s="110" t="str">
        <f t="shared" si="115"/>
        <v>San MarinoBicycle - Standard</v>
      </c>
      <c r="AE681" s="110">
        <v>2024</v>
      </c>
      <c r="AF681" s="110">
        <v>0</v>
      </c>
      <c r="AG681" s="110" t="s">
        <v>325</v>
      </c>
      <c r="AH681" s="110" t="s">
        <v>237</v>
      </c>
      <c r="AI681" s="110"/>
    </row>
    <row r="682" spans="27:35">
      <c r="AA682" s="110" t="str">
        <f>$A$38</f>
        <v>Serbia</v>
      </c>
      <c r="AB682" s="110" t="str">
        <f t="shared" si="113"/>
        <v>Bicycle</v>
      </c>
      <c r="AC682" s="110" t="str">
        <f t="shared" si="114"/>
        <v>Bicycle - Standard</v>
      </c>
      <c r="AD682" s="110" t="str">
        <f t="shared" si="115"/>
        <v>SerbiaBicycle - Standard</v>
      </c>
      <c r="AE682" s="110">
        <v>2024</v>
      </c>
      <c r="AF682" s="110">
        <v>0</v>
      </c>
      <c r="AG682" s="110" t="s">
        <v>325</v>
      </c>
      <c r="AH682" s="110" t="s">
        <v>237</v>
      </c>
      <c r="AI682" s="110"/>
    </row>
    <row r="683" spans="27:35">
      <c r="AA683" s="110" t="str">
        <f>$A$39</f>
        <v>Slovakia</v>
      </c>
      <c r="AB683" s="110" t="str">
        <f t="shared" si="113"/>
        <v>Bicycle</v>
      </c>
      <c r="AC683" s="110" t="str">
        <f t="shared" si="114"/>
        <v>Bicycle - Standard</v>
      </c>
      <c r="AD683" s="110" t="str">
        <f t="shared" si="115"/>
        <v>SlovakiaBicycle - Standard</v>
      </c>
      <c r="AE683" s="110">
        <v>2024</v>
      </c>
      <c r="AF683" s="110">
        <v>0</v>
      </c>
      <c r="AG683" s="110" t="s">
        <v>325</v>
      </c>
      <c r="AH683" s="110" t="s">
        <v>237</v>
      </c>
      <c r="AI683" s="110"/>
    </row>
    <row r="684" spans="27:35">
      <c r="AA684" s="110" t="str">
        <f>$A$40</f>
        <v>Slovenia</v>
      </c>
      <c r="AB684" s="110" t="str">
        <f t="shared" si="113"/>
        <v>Bicycle</v>
      </c>
      <c r="AC684" s="110" t="str">
        <f t="shared" si="114"/>
        <v>Bicycle - Standard</v>
      </c>
      <c r="AD684" s="110" t="str">
        <f t="shared" si="115"/>
        <v>SloveniaBicycle - Standard</v>
      </c>
      <c r="AE684" s="110">
        <v>2024</v>
      </c>
      <c r="AF684" s="110">
        <v>0</v>
      </c>
      <c r="AG684" s="110" t="s">
        <v>325</v>
      </c>
      <c r="AH684" s="110" t="s">
        <v>237</v>
      </c>
      <c r="AI684" s="110"/>
    </row>
    <row r="685" spans="27:35">
      <c r="AA685" s="110" t="str">
        <f>$A$41</f>
        <v>Spain</v>
      </c>
      <c r="AB685" s="110" t="str">
        <f t="shared" si="113"/>
        <v>Bicycle</v>
      </c>
      <c r="AC685" s="110" t="str">
        <f t="shared" si="114"/>
        <v>Bicycle - Standard</v>
      </c>
      <c r="AD685" s="110" t="str">
        <f t="shared" si="115"/>
        <v>SpainBicycle - Standard</v>
      </c>
      <c r="AE685" s="110">
        <v>2024</v>
      </c>
      <c r="AF685" s="110">
        <v>0</v>
      </c>
      <c r="AG685" s="110" t="s">
        <v>325</v>
      </c>
      <c r="AH685" s="110" t="s">
        <v>237</v>
      </c>
      <c r="AI685" s="110"/>
    </row>
    <row r="686" spans="27:35">
      <c r="AA686" s="110" t="str">
        <f>$A$42</f>
        <v>Sweden</v>
      </c>
      <c r="AB686" s="110" t="str">
        <f t="shared" si="113"/>
        <v>Bicycle</v>
      </c>
      <c r="AC686" s="110" t="str">
        <f t="shared" si="114"/>
        <v>Bicycle - Standard</v>
      </c>
      <c r="AD686" s="110" t="str">
        <f t="shared" si="115"/>
        <v>SwedenBicycle - Standard</v>
      </c>
      <c r="AE686" s="110">
        <v>2024</v>
      </c>
      <c r="AF686" s="110">
        <v>0</v>
      </c>
      <c r="AG686" s="110" t="s">
        <v>325</v>
      </c>
      <c r="AH686" s="110" t="s">
        <v>237</v>
      </c>
      <c r="AI686" s="110"/>
    </row>
    <row r="687" spans="27:35">
      <c r="AA687" s="110" t="str">
        <f>$A$43</f>
        <v>Switzerland</v>
      </c>
      <c r="AB687" s="110" t="str">
        <f t="shared" si="113"/>
        <v>Bicycle</v>
      </c>
      <c r="AC687" s="110" t="str">
        <f t="shared" si="114"/>
        <v>Bicycle - Standard</v>
      </c>
      <c r="AD687" s="110" t="str">
        <f t="shared" si="115"/>
        <v>SwitzerlandBicycle - Standard</v>
      </c>
      <c r="AE687" s="110">
        <v>2024</v>
      </c>
      <c r="AF687" s="110">
        <v>0</v>
      </c>
      <c r="AG687" s="110" t="s">
        <v>325</v>
      </c>
      <c r="AH687" s="110" t="s">
        <v>237</v>
      </c>
      <c r="AI687" s="110"/>
    </row>
    <row r="688" spans="27:35">
      <c r="AA688" s="110" t="str">
        <f>$A$44</f>
        <v>Ukraine</v>
      </c>
      <c r="AB688" s="110" t="str">
        <f t="shared" si="113"/>
        <v>Bicycle</v>
      </c>
      <c r="AC688" s="110" t="str">
        <f t="shared" si="114"/>
        <v>Bicycle - Standard</v>
      </c>
      <c r="AD688" s="110" t="str">
        <f t="shared" si="115"/>
        <v>UkraineBicycle - Standard</v>
      </c>
      <c r="AE688" s="110">
        <v>2024</v>
      </c>
      <c r="AF688" s="110">
        <v>0</v>
      </c>
      <c r="AG688" s="110" t="s">
        <v>325</v>
      </c>
      <c r="AH688" s="110" t="s">
        <v>237</v>
      </c>
      <c r="AI688" s="110"/>
    </row>
    <row r="689" spans="27:35">
      <c r="AA689" s="110" t="str">
        <f>$A$45</f>
        <v>United Kingdom</v>
      </c>
      <c r="AB689" s="110" t="str">
        <f t="shared" si="113"/>
        <v>Bicycle</v>
      </c>
      <c r="AC689" s="110" t="str">
        <f t="shared" si="114"/>
        <v>Bicycle - Standard</v>
      </c>
      <c r="AD689" s="110" t="str">
        <f t="shared" si="115"/>
        <v>United KingdomBicycle - Standard</v>
      </c>
      <c r="AE689" s="110">
        <v>2024</v>
      </c>
      <c r="AF689" s="110">
        <v>0</v>
      </c>
      <c r="AG689" s="110" t="s">
        <v>325</v>
      </c>
      <c r="AH689" s="110" t="s">
        <v>237</v>
      </c>
      <c r="AI689" s="110"/>
    </row>
    <row r="690" spans="27:35">
      <c r="AA690" s="110" t="str">
        <f>$A$3</f>
        <v>Albania</v>
      </c>
      <c r="AB690" s="110" t="str">
        <f t="shared" si="113"/>
        <v>Bicycle</v>
      </c>
      <c r="AC690" s="110" t="str">
        <f>$X$4</f>
        <v>Bicycle - Electric</v>
      </c>
      <c r="AD690" s="110" t="str">
        <f t="shared" si="115"/>
        <v>AlbaniaBicycle - Electric</v>
      </c>
      <c r="AE690" s="110">
        <v>2023</v>
      </c>
      <c r="AF690" s="110">
        <v>1.09E-2</v>
      </c>
      <c r="AG690" s="110" t="s">
        <v>325</v>
      </c>
      <c r="AH690" s="110" t="s">
        <v>228</v>
      </c>
      <c r="AI690" s="110"/>
    </row>
    <row r="691" spans="27:35">
      <c r="AA691" s="110" t="str">
        <f>$A$4</f>
        <v>Andorra</v>
      </c>
      <c r="AB691" s="110" t="str">
        <f t="shared" si="113"/>
        <v>Bicycle</v>
      </c>
      <c r="AC691" s="110" t="str">
        <f t="shared" ref="AC691:AC732" si="116">$X$4</f>
        <v>Bicycle - Electric</v>
      </c>
      <c r="AD691" s="110" t="str">
        <f t="shared" si="115"/>
        <v>AndorraBicycle - Electric</v>
      </c>
      <c r="AE691" s="110">
        <v>2023</v>
      </c>
      <c r="AF691" s="110">
        <v>1.09E-2</v>
      </c>
      <c r="AG691" s="110" t="s">
        <v>325</v>
      </c>
      <c r="AH691" s="110" t="s">
        <v>228</v>
      </c>
      <c r="AI691" s="110"/>
    </row>
    <row r="692" spans="27:35">
      <c r="AA692" s="110" t="str">
        <f>$A$5</f>
        <v>Austria</v>
      </c>
      <c r="AB692" s="110" t="str">
        <f t="shared" si="113"/>
        <v>Bicycle</v>
      </c>
      <c r="AC692" s="110" t="str">
        <f t="shared" si="116"/>
        <v>Bicycle - Electric</v>
      </c>
      <c r="AD692" s="110" t="str">
        <f t="shared" si="115"/>
        <v>AustriaBicycle - Electric</v>
      </c>
      <c r="AE692" s="110">
        <v>2023</v>
      </c>
      <c r="AF692" s="110">
        <v>1.09E-2</v>
      </c>
      <c r="AG692" s="110" t="s">
        <v>325</v>
      </c>
      <c r="AH692" s="110" t="s">
        <v>228</v>
      </c>
      <c r="AI692" s="110"/>
    </row>
    <row r="693" spans="27:35">
      <c r="AA693" s="110" t="str">
        <f>$A$6</f>
        <v>Belarus</v>
      </c>
      <c r="AB693" s="110" t="str">
        <f t="shared" si="113"/>
        <v>Bicycle</v>
      </c>
      <c r="AC693" s="110" t="str">
        <f t="shared" si="116"/>
        <v>Bicycle - Electric</v>
      </c>
      <c r="AD693" s="110" t="str">
        <f t="shared" si="115"/>
        <v>BelarusBicycle - Electric</v>
      </c>
      <c r="AE693" s="110">
        <v>2023</v>
      </c>
      <c r="AF693" s="110">
        <v>1.09E-2</v>
      </c>
      <c r="AG693" s="110" t="s">
        <v>325</v>
      </c>
      <c r="AH693" s="110" t="s">
        <v>228</v>
      </c>
      <c r="AI693" s="110"/>
    </row>
    <row r="694" spans="27:35">
      <c r="AA694" s="110" t="str">
        <f>$A$7</f>
        <v>Belgium</v>
      </c>
      <c r="AB694" s="110" t="str">
        <f t="shared" si="113"/>
        <v>Bicycle</v>
      </c>
      <c r="AC694" s="110" t="str">
        <f t="shared" si="116"/>
        <v>Bicycle - Electric</v>
      </c>
      <c r="AD694" s="110" t="str">
        <f t="shared" si="115"/>
        <v>BelgiumBicycle - Electric</v>
      </c>
      <c r="AE694" s="110">
        <v>2025</v>
      </c>
      <c r="AF694" s="115">
        <v>3.0999999999999999E-3</v>
      </c>
      <c r="AG694" s="110" t="s">
        <v>325</v>
      </c>
      <c r="AH694" s="110" t="s">
        <v>251</v>
      </c>
      <c r="AI694" s="110"/>
    </row>
    <row r="695" spans="27:35">
      <c r="AA695" s="110" t="str">
        <f>$A$8</f>
        <v>Bosnia and Herzegovina</v>
      </c>
      <c r="AB695" s="110" t="str">
        <f t="shared" si="113"/>
        <v>Bicycle</v>
      </c>
      <c r="AC695" s="110" t="str">
        <f t="shared" si="116"/>
        <v>Bicycle - Electric</v>
      </c>
      <c r="AD695" s="110" t="str">
        <f t="shared" si="115"/>
        <v>Bosnia and HerzegovinaBicycle - Electric</v>
      </c>
      <c r="AE695" s="110">
        <v>2023</v>
      </c>
      <c r="AF695" s="110">
        <v>1.09E-2</v>
      </c>
      <c r="AG695" s="110" t="s">
        <v>325</v>
      </c>
      <c r="AH695" s="110" t="s">
        <v>228</v>
      </c>
      <c r="AI695" s="110"/>
    </row>
    <row r="696" spans="27:35">
      <c r="AA696" s="110" t="str">
        <f>$A$9</f>
        <v>Bulgaria</v>
      </c>
      <c r="AB696" s="110" t="str">
        <f t="shared" si="113"/>
        <v>Bicycle</v>
      </c>
      <c r="AC696" s="110" t="str">
        <f t="shared" si="116"/>
        <v>Bicycle - Electric</v>
      </c>
      <c r="AD696" s="110" t="str">
        <f t="shared" si="115"/>
        <v>BulgariaBicycle - Electric</v>
      </c>
      <c r="AE696" s="110">
        <v>2023</v>
      </c>
      <c r="AF696" s="110">
        <v>1.09E-2</v>
      </c>
      <c r="AG696" s="110" t="s">
        <v>325</v>
      </c>
      <c r="AH696" s="110" t="s">
        <v>228</v>
      </c>
      <c r="AI696" s="110"/>
    </row>
    <row r="697" spans="27:35">
      <c r="AA697" s="110" t="str">
        <f>$A$10</f>
        <v>Croatia</v>
      </c>
      <c r="AB697" s="110" t="str">
        <f t="shared" si="113"/>
        <v>Bicycle</v>
      </c>
      <c r="AC697" s="110" t="str">
        <f t="shared" si="116"/>
        <v>Bicycle - Electric</v>
      </c>
      <c r="AD697" s="110" t="str">
        <f t="shared" si="115"/>
        <v>CroatiaBicycle - Electric</v>
      </c>
      <c r="AE697" s="110">
        <v>2023</v>
      </c>
      <c r="AF697" s="110">
        <v>1.09E-2</v>
      </c>
      <c r="AG697" s="110" t="s">
        <v>325</v>
      </c>
      <c r="AH697" s="110" t="s">
        <v>228</v>
      </c>
      <c r="AI697" s="110"/>
    </row>
    <row r="698" spans="27:35">
      <c r="AA698" s="110" t="str">
        <f>$A$11</f>
        <v>Cyprus</v>
      </c>
      <c r="AB698" s="110" t="str">
        <f t="shared" si="113"/>
        <v>Bicycle</v>
      </c>
      <c r="AC698" s="110" t="str">
        <f t="shared" si="116"/>
        <v>Bicycle - Electric</v>
      </c>
      <c r="AD698" s="110" t="str">
        <f>AA698&amp;AC698</f>
        <v>CyprusBicycle - Electric</v>
      </c>
      <c r="AE698" s="110">
        <v>2023</v>
      </c>
      <c r="AF698" s="110">
        <v>1.09E-2</v>
      </c>
      <c r="AG698" s="110" t="s">
        <v>325</v>
      </c>
      <c r="AH698" s="110" t="s">
        <v>228</v>
      </c>
      <c r="AI698" s="110"/>
    </row>
    <row r="699" spans="27:35">
      <c r="AA699" s="110" t="str">
        <f>$A$12</f>
        <v>Czechia</v>
      </c>
      <c r="AB699" s="110" t="str">
        <f t="shared" si="113"/>
        <v>Bicycle</v>
      </c>
      <c r="AC699" s="110" t="str">
        <f t="shared" si="116"/>
        <v>Bicycle - Electric</v>
      </c>
      <c r="AD699" s="110" t="str">
        <f t="shared" si="115"/>
        <v>CzechiaBicycle - Electric</v>
      </c>
      <c r="AE699" s="110">
        <v>2023</v>
      </c>
      <c r="AF699" s="110">
        <v>1.09E-2</v>
      </c>
      <c r="AG699" s="110" t="s">
        <v>325</v>
      </c>
      <c r="AH699" s="110" t="s">
        <v>228</v>
      </c>
      <c r="AI699" s="110"/>
    </row>
    <row r="700" spans="27:35">
      <c r="AA700" s="110" t="str">
        <f>$A$13</f>
        <v>Denmark</v>
      </c>
      <c r="AB700" s="110" t="str">
        <f t="shared" si="113"/>
        <v>Bicycle</v>
      </c>
      <c r="AC700" s="110" t="str">
        <f t="shared" si="116"/>
        <v>Bicycle - Electric</v>
      </c>
      <c r="AD700" s="110" t="str">
        <f t="shared" si="115"/>
        <v>DenmarkBicycle - Electric</v>
      </c>
      <c r="AE700" s="110">
        <v>2023</v>
      </c>
      <c r="AF700" s="110">
        <v>1.09E-2</v>
      </c>
      <c r="AG700" s="110" t="s">
        <v>325</v>
      </c>
      <c r="AH700" s="110" t="s">
        <v>228</v>
      </c>
      <c r="AI700" s="110"/>
    </row>
    <row r="701" spans="27:35">
      <c r="AA701" s="110" t="str">
        <f>$A$14</f>
        <v>Estonia</v>
      </c>
      <c r="AB701" s="110" t="str">
        <f t="shared" si="113"/>
        <v>Bicycle</v>
      </c>
      <c r="AC701" s="110" t="str">
        <f t="shared" si="116"/>
        <v>Bicycle - Electric</v>
      </c>
      <c r="AD701" s="110" t="str">
        <f t="shared" si="115"/>
        <v>EstoniaBicycle - Electric</v>
      </c>
      <c r="AE701" s="110">
        <v>2023</v>
      </c>
      <c r="AF701" s="110">
        <v>1.09E-2</v>
      </c>
      <c r="AG701" s="110" t="s">
        <v>325</v>
      </c>
      <c r="AH701" s="110" t="s">
        <v>228</v>
      </c>
      <c r="AI701" s="110"/>
    </row>
    <row r="702" spans="27:35">
      <c r="AA702" s="110" t="str">
        <f>$A$15</f>
        <v>Finland</v>
      </c>
      <c r="AB702" s="110" t="str">
        <f t="shared" si="113"/>
        <v>Bicycle</v>
      </c>
      <c r="AC702" s="110" t="str">
        <f t="shared" si="116"/>
        <v>Bicycle - Electric</v>
      </c>
      <c r="AD702" s="110" t="str">
        <f t="shared" si="115"/>
        <v>FinlandBicycle - Electric</v>
      </c>
      <c r="AE702" s="110">
        <v>2023</v>
      </c>
      <c r="AF702" s="110">
        <v>1.09E-2</v>
      </c>
      <c r="AG702" s="110" t="s">
        <v>325</v>
      </c>
      <c r="AH702" s="110" t="s">
        <v>228</v>
      </c>
      <c r="AI702" s="110"/>
    </row>
    <row r="703" spans="27:35">
      <c r="AA703" s="110" t="str">
        <f>$A$16</f>
        <v>France</v>
      </c>
      <c r="AB703" s="110" t="str">
        <f t="shared" si="113"/>
        <v>Bicycle</v>
      </c>
      <c r="AC703" s="110" t="str">
        <f t="shared" si="116"/>
        <v>Bicycle - Electric</v>
      </c>
      <c r="AD703" s="110" t="str">
        <f t="shared" si="115"/>
        <v>FranceBicycle - Electric</v>
      </c>
      <c r="AE703" s="110">
        <v>2023</v>
      </c>
      <c r="AF703" s="110">
        <v>1.09E-2</v>
      </c>
      <c r="AG703" s="110" t="s">
        <v>325</v>
      </c>
      <c r="AH703" s="110" t="s">
        <v>228</v>
      </c>
      <c r="AI703" s="110"/>
    </row>
    <row r="704" spans="27:35">
      <c r="AA704" s="110" t="str">
        <f>$A$17</f>
        <v>Germany</v>
      </c>
      <c r="AB704" s="110" t="str">
        <f t="shared" si="113"/>
        <v>Bicycle</v>
      </c>
      <c r="AC704" s="110" t="str">
        <f t="shared" si="116"/>
        <v>Bicycle - Electric</v>
      </c>
      <c r="AD704" s="110" t="str">
        <f t="shared" si="115"/>
        <v>GermanyBicycle - Electric</v>
      </c>
      <c r="AE704" s="110">
        <v>2023</v>
      </c>
      <c r="AF704" s="110">
        <v>1.09E-2</v>
      </c>
      <c r="AG704" s="110" t="s">
        <v>325</v>
      </c>
      <c r="AH704" s="110" t="s">
        <v>228</v>
      </c>
      <c r="AI704" s="110"/>
    </row>
    <row r="705" spans="27:35">
      <c r="AA705" s="110" t="str">
        <f>$A$18</f>
        <v>Greece</v>
      </c>
      <c r="AB705" s="110" t="str">
        <f t="shared" si="113"/>
        <v>Bicycle</v>
      </c>
      <c r="AC705" s="110" t="str">
        <f t="shared" si="116"/>
        <v>Bicycle - Electric</v>
      </c>
      <c r="AD705" s="110" t="str">
        <f t="shared" si="115"/>
        <v>GreeceBicycle - Electric</v>
      </c>
      <c r="AE705" s="110">
        <v>2023</v>
      </c>
      <c r="AF705" s="110">
        <v>1.09E-2</v>
      </c>
      <c r="AG705" s="110" t="s">
        <v>325</v>
      </c>
      <c r="AH705" s="110" t="s">
        <v>228</v>
      </c>
      <c r="AI705" s="110"/>
    </row>
    <row r="706" spans="27:35">
      <c r="AA706" s="110" t="str">
        <f>$A$19</f>
        <v>Hungary</v>
      </c>
      <c r="AB706" s="110" t="str">
        <f t="shared" si="113"/>
        <v>Bicycle</v>
      </c>
      <c r="AC706" s="110" t="str">
        <f t="shared" si="116"/>
        <v>Bicycle - Electric</v>
      </c>
      <c r="AD706" s="110" t="str">
        <f t="shared" si="115"/>
        <v>HungaryBicycle - Electric</v>
      </c>
      <c r="AE706" s="110">
        <v>2023</v>
      </c>
      <c r="AF706" s="110">
        <v>1.09E-2</v>
      </c>
      <c r="AG706" s="110" t="s">
        <v>325</v>
      </c>
      <c r="AH706" s="110" t="s">
        <v>228</v>
      </c>
      <c r="AI706" s="110"/>
    </row>
    <row r="707" spans="27:35">
      <c r="AA707" s="110" t="str">
        <f>$A$20</f>
        <v>Iceland</v>
      </c>
      <c r="AB707" s="110" t="str">
        <f t="shared" si="113"/>
        <v>Bicycle</v>
      </c>
      <c r="AC707" s="110" t="str">
        <f t="shared" si="116"/>
        <v>Bicycle - Electric</v>
      </c>
      <c r="AD707" s="110" t="str">
        <f t="shared" si="115"/>
        <v>IcelandBicycle - Electric</v>
      </c>
      <c r="AE707" s="110">
        <v>2023</v>
      </c>
      <c r="AF707" s="110">
        <v>1.09E-2</v>
      </c>
      <c r="AG707" s="110" t="s">
        <v>325</v>
      </c>
      <c r="AH707" s="110" t="s">
        <v>228</v>
      </c>
      <c r="AI707" s="110"/>
    </row>
    <row r="708" spans="27:35">
      <c r="AA708" s="110" t="str">
        <f>$A$21</f>
        <v>Ireland</v>
      </c>
      <c r="AB708" s="110" t="str">
        <f t="shared" si="113"/>
        <v>Bicycle</v>
      </c>
      <c r="AC708" s="110" t="str">
        <f t="shared" si="116"/>
        <v>Bicycle - Electric</v>
      </c>
      <c r="AD708" s="110" t="str">
        <f t="shared" si="115"/>
        <v>IrelandBicycle - Electric</v>
      </c>
      <c r="AE708" s="110">
        <v>2023</v>
      </c>
      <c r="AF708" s="110">
        <v>1.09E-2</v>
      </c>
      <c r="AG708" s="110" t="s">
        <v>325</v>
      </c>
      <c r="AH708" s="110" t="s">
        <v>228</v>
      </c>
      <c r="AI708" s="110"/>
    </row>
    <row r="709" spans="27:35">
      <c r="AA709" s="110" t="str">
        <f>$A$22</f>
        <v>Italy</v>
      </c>
      <c r="AB709" s="110" t="str">
        <f t="shared" si="113"/>
        <v>Bicycle</v>
      </c>
      <c r="AC709" s="110" t="str">
        <f t="shared" si="116"/>
        <v>Bicycle - Electric</v>
      </c>
      <c r="AD709" s="110" t="str">
        <f t="shared" si="115"/>
        <v>ItalyBicycle - Electric</v>
      </c>
      <c r="AE709" s="110">
        <v>2023</v>
      </c>
      <c r="AF709" s="110">
        <v>1.09E-2</v>
      </c>
      <c r="AG709" s="110" t="s">
        <v>325</v>
      </c>
      <c r="AH709" s="110" t="s">
        <v>228</v>
      </c>
      <c r="AI709" s="110"/>
    </row>
    <row r="710" spans="27:35">
      <c r="AA710" s="110" t="str">
        <f>$A$23</f>
        <v>Latvia</v>
      </c>
      <c r="AB710" s="110" t="str">
        <f t="shared" si="113"/>
        <v>Bicycle</v>
      </c>
      <c r="AC710" s="110" t="str">
        <f t="shared" si="116"/>
        <v>Bicycle - Electric</v>
      </c>
      <c r="AD710" s="110" t="str">
        <f t="shared" si="115"/>
        <v>LatviaBicycle - Electric</v>
      </c>
      <c r="AE710" s="110">
        <v>2023</v>
      </c>
      <c r="AF710" s="110">
        <v>1.09E-2</v>
      </c>
      <c r="AG710" s="110" t="s">
        <v>325</v>
      </c>
      <c r="AH710" s="110" t="s">
        <v>228</v>
      </c>
      <c r="AI710" s="110"/>
    </row>
    <row r="711" spans="27:35">
      <c r="AA711" s="110" t="str">
        <f>$A$24</f>
        <v>Liechtenstein</v>
      </c>
      <c r="AB711" s="110" t="str">
        <f t="shared" si="113"/>
        <v>Bicycle</v>
      </c>
      <c r="AC711" s="110" t="str">
        <f t="shared" si="116"/>
        <v>Bicycle - Electric</v>
      </c>
      <c r="AD711" s="110" t="str">
        <f t="shared" si="115"/>
        <v>LiechtensteinBicycle - Electric</v>
      </c>
      <c r="AE711" s="110">
        <v>2023</v>
      </c>
      <c r="AF711" s="110">
        <v>1.09E-2</v>
      </c>
      <c r="AG711" s="110" t="s">
        <v>325</v>
      </c>
      <c r="AH711" s="110" t="s">
        <v>228</v>
      </c>
      <c r="AI711" s="110"/>
    </row>
    <row r="712" spans="27:35">
      <c r="AA712" s="110" t="str">
        <f>$A$25</f>
        <v>Lithuania</v>
      </c>
      <c r="AB712" s="110" t="str">
        <f t="shared" ref="AB712:AB732" si="117">$S$2</f>
        <v>Bicycle</v>
      </c>
      <c r="AC712" s="110" t="str">
        <f t="shared" si="116"/>
        <v>Bicycle - Electric</v>
      </c>
      <c r="AD712" s="110" t="str">
        <f t="shared" si="115"/>
        <v>LithuaniaBicycle - Electric</v>
      </c>
      <c r="AE712" s="110">
        <v>2023</v>
      </c>
      <c r="AF712" s="110">
        <v>1.09E-2</v>
      </c>
      <c r="AG712" s="110" t="s">
        <v>325</v>
      </c>
      <c r="AH712" s="110" t="s">
        <v>228</v>
      </c>
      <c r="AI712" s="110"/>
    </row>
    <row r="713" spans="27:35">
      <c r="AA713" s="110" t="str">
        <f>$A$26</f>
        <v>Luxembourg</v>
      </c>
      <c r="AB713" s="110" t="str">
        <f t="shared" si="117"/>
        <v>Bicycle</v>
      </c>
      <c r="AC713" s="110" t="str">
        <f t="shared" si="116"/>
        <v>Bicycle - Electric</v>
      </c>
      <c r="AD713" s="110" t="str">
        <f t="shared" si="115"/>
        <v>LuxembourgBicycle - Electric</v>
      </c>
      <c r="AE713" s="110">
        <v>2023</v>
      </c>
      <c r="AF713" s="110">
        <v>1.09E-2</v>
      </c>
      <c r="AG713" s="110" t="s">
        <v>325</v>
      </c>
      <c r="AH713" s="110" t="s">
        <v>228</v>
      </c>
      <c r="AI713" s="110"/>
    </row>
    <row r="714" spans="27:35">
      <c r="AA714" s="110" t="str">
        <f>$A$27</f>
        <v>Malta</v>
      </c>
      <c r="AB714" s="110" t="str">
        <f t="shared" si="117"/>
        <v>Bicycle</v>
      </c>
      <c r="AC714" s="110" t="str">
        <f t="shared" si="116"/>
        <v>Bicycle - Electric</v>
      </c>
      <c r="AD714" s="110" t="str">
        <f t="shared" si="115"/>
        <v>MaltaBicycle - Electric</v>
      </c>
      <c r="AE714" s="110">
        <v>2023</v>
      </c>
      <c r="AF714" s="110">
        <v>1.09E-2</v>
      </c>
      <c r="AG714" s="110" t="s">
        <v>325</v>
      </c>
      <c r="AH714" s="110" t="s">
        <v>228</v>
      </c>
      <c r="AI714" s="110"/>
    </row>
    <row r="715" spans="27:35">
      <c r="AA715" s="110" t="str">
        <f>$A$28</f>
        <v>Moldova</v>
      </c>
      <c r="AB715" s="110" t="str">
        <f t="shared" si="117"/>
        <v>Bicycle</v>
      </c>
      <c r="AC715" s="110" t="str">
        <f t="shared" si="116"/>
        <v>Bicycle - Electric</v>
      </c>
      <c r="AD715" s="110" t="str">
        <f t="shared" si="115"/>
        <v>MoldovaBicycle - Electric</v>
      </c>
      <c r="AE715" s="110">
        <v>2023</v>
      </c>
      <c r="AF715" s="110">
        <v>1.09E-2</v>
      </c>
      <c r="AG715" s="110" t="s">
        <v>325</v>
      </c>
      <c r="AH715" s="110" t="s">
        <v>228</v>
      </c>
      <c r="AI715" s="110"/>
    </row>
    <row r="716" spans="27:35">
      <c r="AA716" s="110" t="str">
        <f>$A$29</f>
        <v>Monaco</v>
      </c>
      <c r="AB716" s="110" t="str">
        <f t="shared" si="117"/>
        <v>Bicycle</v>
      </c>
      <c r="AC716" s="110" t="str">
        <f t="shared" si="116"/>
        <v>Bicycle - Electric</v>
      </c>
      <c r="AD716" s="110" t="str">
        <f t="shared" si="115"/>
        <v>MonacoBicycle - Electric</v>
      </c>
      <c r="AE716" s="110">
        <v>2023</v>
      </c>
      <c r="AF716" s="110">
        <v>1.09E-2</v>
      </c>
      <c r="AG716" s="110" t="s">
        <v>325</v>
      </c>
      <c r="AH716" s="110" t="s">
        <v>228</v>
      </c>
      <c r="AI716" s="110"/>
    </row>
    <row r="717" spans="27:35">
      <c r="AA717" s="110" t="str">
        <f>$A$30</f>
        <v>Montenegro</v>
      </c>
      <c r="AB717" s="110" t="str">
        <f t="shared" si="117"/>
        <v>Bicycle</v>
      </c>
      <c r="AC717" s="110" t="str">
        <f t="shared" si="116"/>
        <v>Bicycle - Electric</v>
      </c>
      <c r="AD717" s="110" t="str">
        <f t="shared" si="115"/>
        <v>MontenegroBicycle - Electric</v>
      </c>
      <c r="AE717" s="110">
        <v>2023</v>
      </c>
      <c r="AF717" s="110">
        <v>1.09E-2</v>
      </c>
      <c r="AG717" s="110" t="s">
        <v>325</v>
      </c>
      <c r="AH717" s="110" t="s">
        <v>228</v>
      </c>
      <c r="AI717" s="110"/>
    </row>
    <row r="718" spans="27:35">
      <c r="AA718" s="110" t="str">
        <f>$A$31</f>
        <v>Netherlands</v>
      </c>
      <c r="AB718" s="110" t="str">
        <f t="shared" si="117"/>
        <v>Bicycle</v>
      </c>
      <c r="AC718" s="110" t="str">
        <f t="shared" si="116"/>
        <v>Bicycle - Electric</v>
      </c>
      <c r="AD718" s="110" t="str">
        <f t="shared" si="115"/>
        <v>NetherlandsBicycle - Electric</v>
      </c>
      <c r="AE718" s="110">
        <v>2025</v>
      </c>
      <c r="AF718" s="115">
        <v>3.0999999999999999E-3</v>
      </c>
      <c r="AG718" s="110" t="s">
        <v>325</v>
      </c>
      <c r="AH718" s="113" t="s">
        <v>362</v>
      </c>
      <c r="AI718" s="110"/>
    </row>
    <row r="719" spans="27:35">
      <c r="AA719" s="110" t="str">
        <f>$A$32</f>
        <v>North Macedonia</v>
      </c>
      <c r="AB719" s="110" t="str">
        <f t="shared" si="117"/>
        <v>Bicycle</v>
      </c>
      <c r="AC719" s="110" t="str">
        <f t="shared" si="116"/>
        <v>Bicycle - Electric</v>
      </c>
      <c r="AD719" s="110" t="str">
        <f t="shared" si="115"/>
        <v>North MacedoniaBicycle - Electric</v>
      </c>
      <c r="AE719" s="110">
        <v>2023</v>
      </c>
      <c r="AF719" s="110">
        <v>1.09E-2</v>
      </c>
      <c r="AG719" s="110" t="s">
        <v>325</v>
      </c>
      <c r="AH719" s="110" t="s">
        <v>228</v>
      </c>
      <c r="AI719" s="110"/>
    </row>
    <row r="720" spans="27:35">
      <c r="AA720" s="110" t="str">
        <f>$A$33</f>
        <v>Norway</v>
      </c>
      <c r="AB720" s="110" t="str">
        <f t="shared" si="117"/>
        <v>Bicycle</v>
      </c>
      <c r="AC720" s="110" t="str">
        <f t="shared" si="116"/>
        <v>Bicycle - Electric</v>
      </c>
      <c r="AD720" s="110" t="str">
        <f t="shared" ref="AD720:AD780" si="118">AA720&amp;AC720</f>
        <v>NorwayBicycle - Electric</v>
      </c>
      <c r="AE720" s="110">
        <v>2023</v>
      </c>
      <c r="AF720" s="110">
        <v>1.09E-2</v>
      </c>
      <c r="AG720" s="110" t="s">
        <v>325</v>
      </c>
      <c r="AH720" s="110" t="s">
        <v>228</v>
      </c>
      <c r="AI720" s="110"/>
    </row>
    <row r="721" spans="27:35">
      <c r="AA721" s="110" t="str">
        <f>$A$34</f>
        <v>Poland</v>
      </c>
      <c r="AB721" s="110" t="str">
        <f t="shared" si="117"/>
        <v>Bicycle</v>
      </c>
      <c r="AC721" s="110" t="str">
        <f t="shared" si="116"/>
        <v>Bicycle - Electric</v>
      </c>
      <c r="AD721" s="110" t="str">
        <f t="shared" si="118"/>
        <v>PolandBicycle - Electric</v>
      </c>
      <c r="AE721" s="110">
        <v>2023</v>
      </c>
      <c r="AF721" s="110">
        <v>1.09E-2</v>
      </c>
      <c r="AG721" s="110" t="s">
        <v>325</v>
      </c>
      <c r="AH721" s="110" t="s">
        <v>228</v>
      </c>
      <c r="AI721" s="110"/>
    </row>
    <row r="722" spans="27:35">
      <c r="AA722" s="110" t="str">
        <f>$A$35</f>
        <v>Portugal</v>
      </c>
      <c r="AB722" s="110" t="str">
        <f t="shared" si="117"/>
        <v>Bicycle</v>
      </c>
      <c r="AC722" s="110" t="str">
        <f t="shared" si="116"/>
        <v>Bicycle - Electric</v>
      </c>
      <c r="AD722" s="110" t="str">
        <f t="shared" si="118"/>
        <v>PortugalBicycle - Electric</v>
      </c>
      <c r="AE722" s="110">
        <v>2023</v>
      </c>
      <c r="AF722" s="110">
        <v>1.09E-2</v>
      </c>
      <c r="AG722" s="110" t="s">
        <v>325</v>
      </c>
      <c r="AH722" s="110" t="s">
        <v>228</v>
      </c>
      <c r="AI722" s="110"/>
    </row>
    <row r="723" spans="27:35">
      <c r="AA723" s="110" t="str">
        <f>$A$36</f>
        <v>Romania</v>
      </c>
      <c r="AB723" s="110" t="str">
        <f t="shared" si="117"/>
        <v>Bicycle</v>
      </c>
      <c r="AC723" s="110" t="str">
        <f t="shared" si="116"/>
        <v>Bicycle - Electric</v>
      </c>
      <c r="AD723" s="110" t="str">
        <f t="shared" si="118"/>
        <v>RomaniaBicycle - Electric</v>
      </c>
      <c r="AE723" s="110">
        <v>2023</v>
      </c>
      <c r="AF723" s="110">
        <v>1.09E-2</v>
      </c>
      <c r="AG723" s="110" t="s">
        <v>325</v>
      </c>
      <c r="AH723" s="110" t="s">
        <v>228</v>
      </c>
      <c r="AI723" s="110"/>
    </row>
    <row r="724" spans="27:35">
      <c r="AA724" s="110" t="str">
        <f>$A$37</f>
        <v>San Marino</v>
      </c>
      <c r="AB724" s="110" t="str">
        <f t="shared" si="117"/>
        <v>Bicycle</v>
      </c>
      <c r="AC724" s="110" t="str">
        <f t="shared" si="116"/>
        <v>Bicycle - Electric</v>
      </c>
      <c r="AD724" s="110" t="str">
        <f t="shared" si="118"/>
        <v>San MarinoBicycle - Electric</v>
      </c>
      <c r="AE724" s="110">
        <v>2023</v>
      </c>
      <c r="AF724" s="110">
        <v>1.09E-2</v>
      </c>
      <c r="AG724" s="110" t="s">
        <v>325</v>
      </c>
      <c r="AH724" s="110" t="s">
        <v>228</v>
      </c>
      <c r="AI724" s="110"/>
    </row>
    <row r="725" spans="27:35">
      <c r="AA725" s="110" t="str">
        <f>$A$38</f>
        <v>Serbia</v>
      </c>
      <c r="AB725" s="110" t="str">
        <f t="shared" si="117"/>
        <v>Bicycle</v>
      </c>
      <c r="AC725" s="110" t="str">
        <f t="shared" si="116"/>
        <v>Bicycle - Electric</v>
      </c>
      <c r="AD725" s="110" t="str">
        <f t="shared" si="118"/>
        <v>SerbiaBicycle - Electric</v>
      </c>
      <c r="AE725" s="110">
        <v>2023</v>
      </c>
      <c r="AF725" s="110">
        <v>1.09E-2</v>
      </c>
      <c r="AG725" s="110" t="s">
        <v>325</v>
      </c>
      <c r="AH725" s="110" t="s">
        <v>228</v>
      </c>
      <c r="AI725" s="110"/>
    </row>
    <row r="726" spans="27:35">
      <c r="AA726" s="110" t="str">
        <f>$A$39</f>
        <v>Slovakia</v>
      </c>
      <c r="AB726" s="110" t="str">
        <f t="shared" si="117"/>
        <v>Bicycle</v>
      </c>
      <c r="AC726" s="110" t="str">
        <f t="shared" si="116"/>
        <v>Bicycle - Electric</v>
      </c>
      <c r="AD726" s="110" t="str">
        <f t="shared" si="118"/>
        <v>SlovakiaBicycle - Electric</v>
      </c>
      <c r="AE726" s="110">
        <v>2023</v>
      </c>
      <c r="AF726" s="110">
        <v>1.09E-2</v>
      </c>
      <c r="AG726" s="110" t="s">
        <v>325</v>
      </c>
      <c r="AH726" s="110" t="s">
        <v>228</v>
      </c>
      <c r="AI726" s="110"/>
    </row>
    <row r="727" spans="27:35">
      <c r="AA727" s="110" t="str">
        <f>$A$40</f>
        <v>Slovenia</v>
      </c>
      <c r="AB727" s="110" t="str">
        <f t="shared" si="117"/>
        <v>Bicycle</v>
      </c>
      <c r="AC727" s="110" t="str">
        <f t="shared" si="116"/>
        <v>Bicycle - Electric</v>
      </c>
      <c r="AD727" s="110" t="str">
        <f t="shared" si="118"/>
        <v>SloveniaBicycle - Electric</v>
      </c>
      <c r="AE727" s="110">
        <v>2023</v>
      </c>
      <c r="AF727" s="110">
        <v>1.09E-2</v>
      </c>
      <c r="AG727" s="110" t="s">
        <v>325</v>
      </c>
      <c r="AH727" s="110" t="s">
        <v>228</v>
      </c>
      <c r="AI727" s="110"/>
    </row>
    <row r="728" spans="27:35">
      <c r="AA728" s="110" t="str">
        <f>$A$41</f>
        <v>Spain</v>
      </c>
      <c r="AB728" s="110" t="str">
        <f t="shared" si="117"/>
        <v>Bicycle</v>
      </c>
      <c r="AC728" s="110" t="str">
        <f t="shared" si="116"/>
        <v>Bicycle - Electric</v>
      </c>
      <c r="AD728" s="110" t="str">
        <f t="shared" si="118"/>
        <v>SpainBicycle - Electric</v>
      </c>
      <c r="AE728" s="110">
        <v>2023</v>
      </c>
      <c r="AF728" s="110">
        <v>1.09E-2</v>
      </c>
      <c r="AG728" s="110" t="s">
        <v>325</v>
      </c>
      <c r="AH728" s="110" t="s">
        <v>228</v>
      </c>
      <c r="AI728" s="110"/>
    </row>
    <row r="729" spans="27:35">
      <c r="AA729" s="110" t="str">
        <f>$A$42</f>
        <v>Sweden</v>
      </c>
      <c r="AB729" s="110" t="str">
        <f t="shared" si="117"/>
        <v>Bicycle</v>
      </c>
      <c r="AC729" s="110" t="str">
        <f t="shared" si="116"/>
        <v>Bicycle - Electric</v>
      </c>
      <c r="AD729" s="110" t="str">
        <f t="shared" si="118"/>
        <v>SwedenBicycle - Electric</v>
      </c>
      <c r="AE729" s="110">
        <v>2023</v>
      </c>
      <c r="AF729" s="110">
        <v>1.09E-2</v>
      </c>
      <c r="AG729" s="110" t="s">
        <v>325</v>
      </c>
      <c r="AH729" s="110" t="s">
        <v>228</v>
      </c>
      <c r="AI729" s="110"/>
    </row>
    <row r="730" spans="27:35">
      <c r="AA730" s="110" t="str">
        <f>$A$43</f>
        <v>Switzerland</v>
      </c>
      <c r="AB730" s="110" t="str">
        <f t="shared" si="117"/>
        <v>Bicycle</v>
      </c>
      <c r="AC730" s="110" t="str">
        <f t="shared" si="116"/>
        <v>Bicycle - Electric</v>
      </c>
      <c r="AD730" s="110" t="str">
        <f t="shared" si="118"/>
        <v>SwitzerlandBicycle - Electric</v>
      </c>
      <c r="AE730" s="110">
        <v>2023</v>
      </c>
      <c r="AF730" s="110">
        <v>1.09E-2</v>
      </c>
      <c r="AG730" s="110" t="s">
        <v>325</v>
      </c>
      <c r="AH730" s="110" t="s">
        <v>228</v>
      </c>
      <c r="AI730" s="110"/>
    </row>
    <row r="731" spans="27:35">
      <c r="AA731" s="110" t="str">
        <f>$A$44</f>
        <v>Ukraine</v>
      </c>
      <c r="AB731" s="110" t="str">
        <f t="shared" si="117"/>
        <v>Bicycle</v>
      </c>
      <c r="AC731" s="110" t="str">
        <f t="shared" si="116"/>
        <v>Bicycle - Electric</v>
      </c>
      <c r="AD731" s="110" t="str">
        <f t="shared" si="118"/>
        <v>UkraineBicycle - Electric</v>
      </c>
      <c r="AE731" s="110">
        <v>2023</v>
      </c>
      <c r="AF731" s="110">
        <v>1.09E-2</v>
      </c>
      <c r="AG731" s="110" t="s">
        <v>325</v>
      </c>
      <c r="AH731" s="110" t="s">
        <v>228</v>
      </c>
      <c r="AI731" s="110"/>
    </row>
    <row r="732" spans="27:35">
      <c r="AA732" s="110" t="str">
        <f>$A$45</f>
        <v>United Kingdom</v>
      </c>
      <c r="AB732" s="110" t="str">
        <f t="shared" si="117"/>
        <v>Bicycle</v>
      </c>
      <c r="AC732" s="110" t="str">
        <f t="shared" si="116"/>
        <v>Bicycle - Electric</v>
      </c>
      <c r="AD732" s="110" t="str">
        <f t="shared" si="118"/>
        <v>United KingdomBicycle - Electric</v>
      </c>
      <c r="AE732" s="110">
        <v>2023</v>
      </c>
      <c r="AF732" s="110">
        <v>1.09E-2</v>
      </c>
      <c r="AG732" s="110" t="s">
        <v>325</v>
      </c>
      <c r="AH732" s="110" t="s">
        <v>228</v>
      </c>
      <c r="AI732" s="110"/>
    </row>
    <row r="733" spans="27:35">
      <c r="AA733" s="110" t="str">
        <f t="shared" ref="AA733:AA736" si="119">$A$3</f>
        <v>Albania</v>
      </c>
      <c r="AB733" s="114" t="str">
        <f>$S$4</f>
        <v>Car</v>
      </c>
      <c r="AC733" s="110" t="str">
        <f>$X$6</f>
        <v>Car - Average</v>
      </c>
      <c r="AD733" s="114" t="str">
        <f t="shared" si="118"/>
        <v>AlbaniaCar - Average</v>
      </c>
      <c r="AE733" s="114">
        <v>2024</v>
      </c>
      <c r="AF733" s="114">
        <v>0.21773999999999999</v>
      </c>
      <c r="AG733" s="114" t="s">
        <v>331</v>
      </c>
      <c r="AH733" s="114" t="s">
        <v>237</v>
      </c>
      <c r="AI733" s="110"/>
    </row>
    <row r="734" spans="27:35">
      <c r="AA734" s="110" t="str">
        <f t="shared" si="119"/>
        <v>Albania</v>
      </c>
      <c r="AB734" s="114" t="str">
        <f t="shared" ref="AB734:AB797" si="120">$S$4</f>
        <v>Car</v>
      </c>
      <c r="AC734" s="110" t="str">
        <f>$X$8</f>
        <v>Car - Diesel</v>
      </c>
      <c r="AD734" s="114" t="str">
        <f t="shared" si="118"/>
        <v>AlbaniaCar - Diesel</v>
      </c>
      <c r="AE734" s="114">
        <v>2024</v>
      </c>
      <c r="AF734" s="117">
        <v>0.21129999999999999</v>
      </c>
      <c r="AG734" s="114" t="s">
        <v>331</v>
      </c>
      <c r="AH734" s="114" t="s">
        <v>237</v>
      </c>
      <c r="AI734" s="110"/>
    </row>
    <row r="735" spans="27:35">
      <c r="AA735" s="110" t="str">
        <f t="shared" si="119"/>
        <v>Albania</v>
      </c>
      <c r="AB735" s="114" t="str">
        <f t="shared" si="120"/>
        <v>Car</v>
      </c>
      <c r="AC735" s="110" t="str">
        <f>$X$7</f>
        <v>Car - Petrol</v>
      </c>
      <c r="AD735" s="114" t="str">
        <f t="shared" si="118"/>
        <v>AlbaniaCar - Petrol</v>
      </c>
      <c r="AE735" s="114">
        <v>2024</v>
      </c>
      <c r="AF735" s="117">
        <v>0.21049000000000001</v>
      </c>
      <c r="AG735" s="114" t="s">
        <v>331</v>
      </c>
      <c r="AH735" s="114" t="s">
        <v>237</v>
      </c>
      <c r="AI735" s="110"/>
    </row>
    <row r="736" spans="27:35">
      <c r="AA736" s="110" t="str">
        <f t="shared" si="119"/>
        <v>Albania</v>
      </c>
      <c r="AB736" s="114" t="str">
        <f t="shared" si="120"/>
        <v>Car</v>
      </c>
      <c r="AC736" s="110" t="str">
        <f>$X$9</f>
        <v>Car - Hybrid</v>
      </c>
      <c r="AD736" s="114" t="str">
        <f t="shared" si="118"/>
        <v>AlbaniaCar - Hybrid</v>
      </c>
      <c r="AE736" s="114">
        <v>2024</v>
      </c>
      <c r="AF736" s="117">
        <v>0.15921999999999997</v>
      </c>
      <c r="AG736" s="114" t="s">
        <v>331</v>
      </c>
      <c r="AH736" s="114" t="s">
        <v>237</v>
      </c>
      <c r="AI736" s="110"/>
    </row>
    <row r="737" spans="27:35">
      <c r="AA737" s="110" t="str">
        <f t="shared" ref="AA737:AA740" si="121">$A$4</f>
        <v>Andorra</v>
      </c>
      <c r="AB737" s="114" t="str">
        <f t="shared" si="120"/>
        <v>Car</v>
      </c>
      <c r="AC737" s="110" t="str">
        <f>$X$6</f>
        <v>Car - Average</v>
      </c>
      <c r="AD737" s="114" t="str">
        <f t="shared" si="118"/>
        <v>AndorraCar - Average</v>
      </c>
      <c r="AE737" s="114">
        <v>2024</v>
      </c>
      <c r="AF737" s="114">
        <v>0.21773999999999999</v>
      </c>
      <c r="AG737" s="114" t="s">
        <v>331</v>
      </c>
      <c r="AH737" s="114" t="s">
        <v>237</v>
      </c>
      <c r="AI737" s="110"/>
    </row>
    <row r="738" spans="27:35">
      <c r="AA738" s="110" t="str">
        <f t="shared" si="121"/>
        <v>Andorra</v>
      </c>
      <c r="AB738" s="114" t="str">
        <f t="shared" si="120"/>
        <v>Car</v>
      </c>
      <c r="AC738" s="110" t="str">
        <f>$X$8</f>
        <v>Car - Diesel</v>
      </c>
      <c r="AD738" s="114" t="str">
        <f t="shared" si="118"/>
        <v>AndorraCar - Diesel</v>
      </c>
      <c r="AE738" s="114">
        <v>2024</v>
      </c>
      <c r="AF738" s="117">
        <v>0.21129999999999999</v>
      </c>
      <c r="AG738" s="114" t="s">
        <v>331</v>
      </c>
      <c r="AH738" s="114" t="s">
        <v>237</v>
      </c>
      <c r="AI738" s="110"/>
    </row>
    <row r="739" spans="27:35">
      <c r="AA739" s="110" t="str">
        <f t="shared" si="121"/>
        <v>Andorra</v>
      </c>
      <c r="AB739" s="114" t="str">
        <f t="shared" si="120"/>
        <v>Car</v>
      </c>
      <c r="AC739" s="110" t="str">
        <f>$X$7</f>
        <v>Car - Petrol</v>
      </c>
      <c r="AD739" s="114" t="str">
        <f t="shared" si="118"/>
        <v>AndorraCar - Petrol</v>
      </c>
      <c r="AE739" s="114">
        <v>2024</v>
      </c>
      <c r="AF739" s="117">
        <v>0.21049000000000001</v>
      </c>
      <c r="AG739" s="114" t="s">
        <v>331</v>
      </c>
      <c r="AH739" s="114" t="s">
        <v>237</v>
      </c>
      <c r="AI739" s="110"/>
    </row>
    <row r="740" spans="27:35">
      <c r="AA740" s="110" t="str">
        <f t="shared" si="121"/>
        <v>Andorra</v>
      </c>
      <c r="AB740" s="114" t="str">
        <f t="shared" si="120"/>
        <v>Car</v>
      </c>
      <c r="AC740" s="110" t="str">
        <f>$X$9</f>
        <v>Car - Hybrid</v>
      </c>
      <c r="AD740" s="114" t="str">
        <f t="shared" si="118"/>
        <v>AndorraCar - Hybrid</v>
      </c>
      <c r="AE740" s="114">
        <v>2024</v>
      </c>
      <c r="AF740" s="117">
        <v>0.15921999999999997</v>
      </c>
      <c r="AG740" s="114" t="s">
        <v>331</v>
      </c>
      <c r="AH740" s="114" t="s">
        <v>237</v>
      </c>
      <c r="AI740" s="110"/>
    </row>
    <row r="741" spans="27:35">
      <c r="AA741" s="110" t="str">
        <f t="shared" ref="AA741:AA744" si="122">$A$5</f>
        <v>Austria</v>
      </c>
      <c r="AB741" s="114" t="str">
        <f t="shared" si="120"/>
        <v>Car</v>
      </c>
      <c r="AC741" s="110" t="str">
        <f>$X$6</f>
        <v>Car - Average</v>
      </c>
      <c r="AD741" s="114" t="str">
        <f t="shared" si="118"/>
        <v>AustriaCar - Average</v>
      </c>
      <c r="AE741" s="114">
        <v>2024</v>
      </c>
      <c r="AF741" s="114">
        <v>0.21773999999999999</v>
      </c>
      <c r="AG741" s="114" t="s">
        <v>331</v>
      </c>
      <c r="AH741" s="114" t="s">
        <v>237</v>
      </c>
      <c r="AI741" s="110"/>
    </row>
    <row r="742" spans="27:35">
      <c r="AA742" s="110" t="str">
        <f t="shared" si="122"/>
        <v>Austria</v>
      </c>
      <c r="AB742" s="114" t="str">
        <f t="shared" si="120"/>
        <v>Car</v>
      </c>
      <c r="AC742" s="110" t="str">
        <f>$X$8</f>
        <v>Car - Diesel</v>
      </c>
      <c r="AD742" s="114" t="str">
        <f t="shared" si="118"/>
        <v>AustriaCar - Diesel</v>
      </c>
      <c r="AE742" s="114">
        <v>2024</v>
      </c>
      <c r="AF742" s="117">
        <v>0.21129999999999999</v>
      </c>
      <c r="AG742" s="114" t="s">
        <v>331</v>
      </c>
      <c r="AH742" s="114" t="s">
        <v>237</v>
      </c>
      <c r="AI742" s="110"/>
    </row>
    <row r="743" spans="27:35">
      <c r="AA743" s="110" t="str">
        <f t="shared" si="122"/>
        <v>Austria</v>
      </c>
      <c r="AB743" s="114" t="str">
        <f t="shared" si="120"/>
        <v>Car</v>
      </c>
      <c r="AC743" s="110" t="str">
        <f>$X$7</f>
        <v>Car - Petrol</v>
      </c>
      <c r="AD743" s="114" t="str">
        <f t="shared" si="118"/>
        <v>AustriaCar - Petrol</v>
      </c>
      <c r="AE743" s="114">
        <v>2024</v>
      </c>
      <c r="AF743" s="117">
        <v>0.21049000000000001</v>
      </c>
      <c r="AG743" s="114" t="s">
        <v>331</v>
      </c>
      <c r="AH743" s="114" t="s">
        <v>237</v>
      </c>
      <c r="AI743" s="110"/>
    </row>
    <row r="744" spans="27:35">
      <c r="AA744" s="110" t="str">
        <f t="shared" si="122"/>
        <v>Austria</v>
      </c>
      <c r="AB744" s="114" t="str">
        <f t="shared" si="120"/>
        <v>Car</v>
      </c>
      <c r="AC744" s="110" t="str">
        <f>$X$9</f>
        <v>Car - Hybrid</v>
      </c>
      <c r="AD744" s="114" t="str">
        <f t="shared" si="118"/>
        <v>AustriaCar - Hybrid</v>
      </c>
      <c r="AE744" s="114">
        <v>2024</v>
      </c>
      <c r="AF744" s="117">
        <v>0.15921999999999997</v>
      </c>
      <c r="AG744" s="114" t="s">
        <v>331</v>
      </c>
      <c r="AH744" s="114" t="s">
        <v>237</v>
      </c>
      <c r="AI744" s="110"/>
    </row>
    <row r="745" spans="27:35">
      <c r="AA745" s="110" t="str">
        <f t="shared" ref="AA745:AA748" si="123">$A$6</f>
        <v>Belarus</v>
      </c>
      <c r="AB745" s="114" t="str">
        <f t="shared" si="120"/>
        <v>Car</v>
      </c>
      <c r="AC745" s="110" t="str">
        <f>$X$6</f>
        <v>Car - Average</v>
      </c>
      <c r="AD745" s="114" t="str">
        <f t="shared" si="118"/>
        <v>BelarusCar - Average</v>
      </c>
      <c r="AE745" s="114">
        <v>2024</v>
      </c>
      <c r="AF745" s="114">
        <v>0.21773999999999999</v>
      </c>
      <c r="AG745" s="114" t="s">
        <v>331</v>
      </c>
      <c r="AH745" s="114" t="s">
        <v>237</v>
      </c>
      <c r="AI745" s="110"/>
    </row>
    <row r="746" spans="27:35">
      <c r="AA746" s="110" t="str">
        <f t="shared" si="123"/>
        <v>Belarus</v>
      </c>
      <c r="AB746" s="114" t="str">
        <f t="shared" si="120"/>
        <v>Car</v>
      </c>
      <c r="AC746" s="110" t="str">
        <f>$X$8</f>
        <v>Car - Diesel</v>
      </c>
      <c r="AD746" s="114" t="str">
        <f t="shared" si="118"/>
        <v>BelarusCar - Diesel</v>
      </c>
      <c r="AE746" s="114">
        <v>2024</v>
      </c>
      <c r="AF746" s="117">
        <v>0.21129999999999999</v>
      </c>
      <c r="AG746" s="114" t="s">
        <v>331</v>
      </c>
      <c r="AH746" s="114" t="s">
        <v>237</v>
      </c>
      <c r="AI746" s="110"/>
    </row>
    <row r="747" spans="27:35">
      <c r="AA747" s="110" t="str">
        <f t="shared" si="123"/>
        <v>Belarus</v>
      </c>
      <c r="AB747" s="114" t="str">
        <f t="shared" si="120"/>
        <v>Car</v>
      </c>
      <c r="AC747" s="110" t="str">
        <f>$X$7</f>
        <v>Car - Petrol</v>
      </c>
      <c r="AD747" s="114" t="str">
        <f t="shared" si="118"/>
        <v>BelarusCar - Petrol</v>
      </c>
      <c r="AE747" s="114">
        <v>2024</v>
      </c>
      <c r="AF747" s="117">
        <v>0.21049000000000001</v>
      </c>
      <c r="AG747" s="114" t="s">
        <v>331</v>
      </c>
      <c r="AH747" s="114" t="s">
        <v>237</v>
      </c>
      <c r="AI747" s="110"/>
    </row>
    <row r="748" spans="27:35">
      <c r="AA748" s="110" t="str">
        <f t="shared" si="123"/>
        <v>Belarus</v>
      </c>
      <c r="AB748" s="114" t="str">
        <f t="shared" si="120"/>
        <v>Car</v>
      </c>
      <c r="AC748" s="110" t="str">
        <f>$X$9</f>
        <v>Car - Hybrid</v>
      </c>
      <c r="AD748" s="114" t="str">
        <f t="shared" si="118"/>
        <v>BelarusCar - Hybrid</v>
      </c>
      <c r="AE748" s="114">
        <v>2024</v>
      </c>
      <c r="AF748" s="117">
        <v>0.15921999999999997</v>
      </c>
      <c r="AG748" s="114" t="s">
        <v>331</v>
      </c>
      <c r="AH748" s="114" t="s">
        <v>237</v>
      </c>
      <c r="AI748" s="110"/>
    </row>
    <row r="749" spans="27:35">
      <c r="AA749" s="110" t="str">
        <f t="shared" ref="AA749:AA752" si="124">$A$7</f>
        <v>Belgium</v>
      </c>
      <c r="AB749" s="114" t="str">
        <f t="shared" si="120"/>
        <v>Car</v>
      </c>
      <c r="AC749" s="110" t="str">
        <f>$X$6</f>
        <v>Car - Average</v>
      </c>
      <c r="AD749" s="114" t="str">
        <f t="shared" si="118"/>
        <v>BelgiumCar - Average</v>
      </c>
      <c r="AE749" s="110">
        <v>2025</v>
      </c>
      <c r="AF749" s="114">
        <v>0.191</v>
      </c>
      <c r="AG749" s="114" t="s">
        <v>331</v>
      </c>
      <c r="AH749" s="110" t="s">
        <v>251</v>
      </c>
      <c r="AI749" s="110"/>
    </row>
    <row r="750" spans="27:35">
      <c r="AA750" s="110" t="str">
        <f t="shared" si="124"/>
        <v>Belgium</v>
      </c>
      <c r="AB750" s="114" t="str">
        <f t="shared" si="120"/>
        <v>Car</v>
      </c>
      <c r="AC750" s="110" t="str">
        <f>$X$8</f>
        <v>Car - Diesel</v>
      </c>
      <c r="AD750" s="114" t="str">
        <f t="shared" si="118"/>
        <v>BelgiumCar - Diesel</v>
      </c>
      <c r="AE750" s="114">
        <v>2025</v>
      </c>
      <c r="AF750" s="117">
        <v>0.21129999999999999</v>
      </c>
      <c r="AG750" s="114" t="s">
        <v>331</v>
      </c>
      <c r="AH750" s="110" t="s">
        <v>251</v>
      </c>
      <c r="AI750" s="110"/>
    </row>
    <row r="751" spans="27:35">
      <c r="AA751" s="110" t="str">
        <f t="shared" si="124"/>
        <v>Belgium</v>
      </c>
      <c r="AB751" s="114" t="str">
        <f t="shared" si="120"/>
        <v>Car</v>
      </c>
      <c r="AC751" s="110" t="str">
        <f>$X$7</f>
        <v>Car - Petrol</v>
      </c>
      <c r="AD751" s="114" t="str">
        <f t="shared" si="118"/>
        <v>BelgiumCar - Petrol</v>
      </c>
      <c r="AE751" s="114">
        <v>2025</v>
      </c>
      <c r="AF751" s="117">
        <v>0.21049000000000001</v>
      </c>
      <c r="AG751" s="114" t="s">
        <v>331</v>
      </c>
      <c r="AH751" s="110" t="s">
        <v>251</v>
      </c>
      <c r="AI751" s="110"/>
    </row>
    <row r="752" spans="27:35">
      <c r="AA752" s="110" t="str">
        <f t="shared" si="124"/>
        <v>Belgium</v>
      </c>
      <c r="AB752" s="114" t="str">
        <f t="shared" si="120"/>
        <v>Car</v>
      </c>
      <c r="AC752" s="110" t="str">
        <f>$X$9</f>
        <v>Car - Hybrid</v>
      </c>
      <c r="AD752" s="114" t="str">
        <f t="shared" si="118"/>
        <v>BelgiumCar - Hybrid</v>
      </c>
      <c r="AE752" s="114">
        <v>2025</v>
      </c>
      <c r="AF752" s="117">
        <v>0.15921999999999997</v>
      </c>
      <c r="AG752" s="114" t="s">
        <v>331</v>
      </c>
      <c r="AH752" s="110" t="s">
        <v>251</v>
      </c>
      <c r="AI752" s="110"/>
    </row>
    <row r="753" spans="27:35">
      <c r="AA753" s="110" t="str">
        <f t="shared" ref="AA753:AA756" si="125">$A$8</f>
        <v>Bosnia and Herzegovina</v>
      </c>
      <c r="AB753" s="114" t="str">
        <f t="shared" si="120"/>
        <v>Car</v>
      </c>
      <c r="AC753" s="110" t="str">
        <f>$X$6</f>
        <v>Car - Average</v>
      </c>
      <c r="AD753" s="114" t="str">
        <f t="shared" si="118"/>
        <v>Bosnia and HerzegovinaCar - Average</v>
      </c>
      <c r="AE753" s="114">
        <v>2024</v>
      </c>
      <c r="AF753" s="114">
        <v>0.21773999999999999</v>
      </c>
      <c r="AG753" s="114" t="s">
        <v>331</v>
      </c>
      <c r="AH753" s="114" t="s">
        <v>237</v>
      </c>
      <c r="AI753" s="110"/>
    </row>
    <row r="754" spans="27:35">
      <c r="AA754" s="110" t="str">
        <f t="shared" si="125"/>
        <v>Bosnia and Herzegovina</v>
      </c>
      <c r="AB754" s="114" t="str">
        <f t="shared" si="120"/>
        <v>Car</v>
      </c>
      <c r="AC754" s="110" t="str">
        <f>$X$8</f>
        <v>Car - Diesel</v>
      </c>
      <c r="AD754" s="114" t="str">
        <f t="shared" si="118"/>
        <v>Bosnia and HerzegovinaCar - Diesel</v>
      </c>
      <c r="AE754" s="114">
        <v>2024</v>
      </c>
      <c r="AF754" s="117">
        <v>0.21129999999999999</v>
      </c>
      <c r="AG754" s="114" t="s">
        <v>331</v>
      </c>
      <c r="AH754" s="114" t="s">
        <v>237</v>
      </c>
      <c r="AI754" s="110"/>
    </row>
    <row r="755" spans="27:35">
      <c r="AA755" s="110" t="str">
        <f t="shared" si="125"/>
        <v>Bosnia and Herzegovina</v>
      </c>
      <c r="AB755" s="114" t="str">
        <f t="shared" si="120"/>
        <v>Car</v>
      </c>
      <c r="AC755" s="110" t="str">
        <f>$X$7</f>
        <v>Car - Petrol</v>
      </c>
      <c r="AD755" s="114" t="str">
        <f t="shared" si="118"/>
        <v>Bosnia and HerzegovinaCar - Petrol</v>
      </c>
      <c r="AE755" s="114">
        <v>2024</v>
      </c>
      <c r="AF755" s="117">
        <v>0.21049000000000001</v>
      </c>
      <c r="AG755" s="114" t="s">
        <v>331</v>
      </c>
      <c r="AH755" s="114" t="s">
        <v>237</v>
      </c>
      <c r="AI755" s="110"/>
    </row>
    <row r="756" spans="27:35">
      <c r="AA756" s="110" t="str">
        <f t="shared" si="125"/>
        <v>Bosnia and Herzegovina</v>
      </c>
      <c r="AB756" s="114" t="str">
        <f t="shared" si="120"/>
        <v>Car</v>
      </c>
      <c r="AC756" s="110" t="str">
        <f>$X$9</f>
        <v>Car - Hybrid</v>
      </c>
      <c r="AD756" s="114" t="str">
        <f t="shared" si="118"/>
        <v>Bosnia and HerzegovinaCar - Hybrid</v>
      </c>
      <c r="AE756" s="114">
        <v>2024</v>
      </c>
      <c r="AF756" s="117">
        <v>0.15921999999999997</v>
      </c>
      <c r="AG756" s="114" t="s">
        <v>331</v>
      </c>
      <c r="AH756" s="114" t="s">
        <v>237</v>
      </c>
      <c r="AI756" s="110"/>
    </row>
    <row r="757" spans="27:35">
      <c r="AA757" s="110" t="str">
        <f t="shared" ref="AA757:AA760" si="126">$A$9</f>
        <v>Bulgaria</v>
      </c>
      <c r="AB757" s="114" t="str">
        <f t="shared" si="120"/>
        <v>Car</v>
      </c>
      <c r="AC757" s="110" t="str">
        <f>$X$6</f>
        <v>Car - Average</v>
      </c>
      <c r="AD757" s="114" t="str">
        <f t="shared" si="118"/>
        <v>BulgariaCar - Average</v>
      </c>
      <c r="AE757" s="114">
        <v>2024</v>
      </c>
      <c r="AF757" s="114">
        <v>0.21773999999999999</v>
      </c>
      <c r="AG757" s="114" t="s">
        <v>331</v>
      </c>
      <c r="AH757" s="114" t="s">
        <v>237</v>
      </c>
      <c r="AI757" s="110"/>
    </row>
    <row r="758" spans="27:35">
      <c r="AA758" s="110" t="str">
        <f t="shared" si="126"/>
        <v>Bulgaria</v>
      </c>
      <c r="AB758" s="114" t="str">
        <f t="shared" si="120"/>
        <v>Car</v>
      </c>
      <c r="AC758" s="110" t="str">
        <f>$X$8</f>
        <v>Car - Diesel</v>
      </c>
      <c r="AD758" s="114" t="str">
        <f t="shared" si="118"/>
        <v>BulgariaCar - Diesel</v>
      </c>
      <c r="AE758" s="114">
        <v>2024</v>
      </c>
      <c r="AF758" s="117">
        <v>0.21129999999999999</v>
      </c>
      <c r="AG758" s="114" t="s">
        <v>331</v>
      </c>
      <c r="AH758" s="114" t="s">
        <v>237</v>
      </c>
      <c r="AI758" s="110"/>
    </row>
    <row r="759" spans="27:35">
      <c r="AA759" s="110" t="str">
        <f t="shared" si="126"/>
        <v>Bulgaria</v>
      </c>
      <c r="AB759" s="114" t="str">
        <f t="shared" si="120"/>
        <v>Car</v>
      </c>
      <c r="AC759" s="110" t="str">
        <f>$X$7</f>
        <v>Car - Petrol</v>
      </c>
      <c r="AD759" s="114" t="str">
        <f t="shared" si="118"/>
        <v>BulgariaCar - Petrol</v>
      </c>
      <c r="AE759" s="114">
        <v>2024</v>
      </c>
      <c r="AF759" s="117">
        <v>0.21049000000000001</v>
      </c>
      <c r="AG759" s="114" t="s">
        <v>331</v>
      </c>
      <c r="AH759" s="114" t="s">
        <v>237</v>
      </c>
      <c r="AI759" s="110"/>
    </row>
    <row r="760" spans="27:35">
      <c r="AA760" s="110" t="str">
        <f t="shared" si="126"/>
        <v>Bulgaria</v>
      </c>
      <c r="AB760" s="114" t="str">
        <f t="shared" si="120"/>
        <v>Car</v>
      </c>
      <c r="AC760" s="110" t="str">
        <f>$X$9</f>
        <v>Car - Hybrid</v>
      </c>
      <c r="AD760" s="114" t="str">
        <f t="shared" si="118"/>
        <v>BulgariaCar - Hybrid</v>
      </c>
      <c r="AE760" s="114">
        <v>2024</v>
      </c>
      <c r="AF760" s="117">
        <v>0.15921999999999997</v>
      </c>
      <c r="AG760" s="114" t="s">
        <v>331</v>
      </c>
      <c r="AH760" s="114" t="s">
        <v>237</v>
      </c>
      <c r="AI760" s="110"/>
    </row>
    <row r="761" spans="27:35">
      <c r="AA761" s="110" t="str">
        <f t="shared" ref="AA761:AA764" si="127">$A$10</f>
        <v>Croatia</v>
      </c>
      <c r="AB761" s="114" t="str">
        <f t="shared" si="120"/>
        <v>Car</v>
      </c>
      <c r="AC761" s="110" t="str">
        <f>$X$6</f>
        <v>Car - Average</v>
      </c>
      <c r="AD761" s="114" t="str">
        <f t="shared" si="118"/>
        <v>CroatiaCar - Average</v>
      </c>
      <c r="AE761" s="114">
        <v>2024</v>
      </c>
      <c r="AF761" s="114">
        <v>0.21773999999999999</v>
      </c>
      <c r="AG761" s="114" t="s">
        <v>331</v>
      </c>
      <c r="AH761" s="114" t="s">
        <v>237</v>
      </c>
      <c r="AI761" s="110"/>
    </row>
    <row r="762" spans="27:35">
      <c r="AA762" s="110" t="str">
        <f t="shared" si="127"/>
        <v>Croatia</v>
      </c>
      <c r="AB762" s="114" t="str">
        <f t="shared" si="120"/>
        <v>Car</v>
      </c>
      <c r="AC762" s="110" t="str">
        <f>$X$8</f>
        <v>Car - Diesel</v>
      </c>
      <c r="AD762" s="114" t="str">
        <f t="shared" si="118"/>
        <v>CroatiaCar - Diesel</v>
      </c>
      <c r="AE762" s="114">
        <v>2024</v>
      </c>
      <c r="AF762" s="117">
        <v>0.21129999999999999</v>
      </c>
      <c r="AG762" s="114" t="s">
        <v>331</v>
      </c>
      <c r="AH762" s="114" t="s">
        <v>237</v>
      </c>
      <c r="AI762" s="110"/>
    </row>
    <row r="763" spans="27:35">
      <c r="AA763" s="110" t="str">
        <f t="shared" si="127"/>
        <v>Croatia</v>
      </c>
      <c r="AB763" s="114" t="str">
        <f t="shared" si="120"/>
        <v>Car</v>
      </c>
      <c r="AC763" s="110" t="str">
        <f>$X$7</f>
        <v>Car - Petrol</v>
      </c>
      <c r="AD763" s="114" t="str">
        <f t="shared" si="118"/>
        <v>CroatiaCar - Petrol</v>
      </c>
      <c r="AE763" s="114">
        <v>2024</v>
      </c>
      <c r="AF763" s="117">
        <v>0.21049000000000001</v>
      </c>
      <c r="AG763" s="114" t="s">
        <v>331</v>
      </c>
      <c r="AH763" s="114" t="s">
        <v>237</v>
      </c>
      <c r="AI763" s="110"/>
    </row>
    <row r="764" spans="27:35">
      <c r="AA764" s="110" t="str">
        <f t="shared" si="127"/>
        <v>Croatia</v>
      </c>
      <c r="AB764" s="114" t="str">
        <f t="shared" si="120"/>
        <v>Car</v>
      </c>
      <c r="AC764" s="110" t="str">
        <f>$X$9</f>
        <v>Car - Hybrid</v>
      </c>
      <c r="AD764" s="114" t="str">
        <f t="shared" si="118"/>
        <v>CroatiaCar - Hybrid</v>
      </c>
      <c r="AE764" s="114">
        <v>2024</v>
      </c>
      <c r="AF764" s="117">
        <v>0.15921999999999997</v>
      </c>
      <c r="AG764" s="114" t="s">
        <v>331</v>
      </c>
      <c r="AH764" s="114" t="s">
        <v>237</v>
      </c>
      <c r="AI764" s="110"/>
    </row>
    <row r="765" spans="27:35">
      <c r="AA765" s="110" t="str">
        <f t="shared" ref="AA765:AA768" si="128">$A$11</f>
        <v>Cyprus</v>
      </c>
      <c r="AB765" s="114" t="str">
        <f t="shared" si="120"/>
        <v>Car</v>
      </c>
      <c r="AC765" s="110" t="str">
        <f>$X$6</f>
        <v>Car - Average</v>
      </c>
      <c r="AD765" s="114" t="str">
        <f t="shared" si="118"/>
        <v>CyprusCar - Average</v>
      </c>
      <c r="AE765" s="114">
        <v>2024</v>
      </c>
      <c r="AF765" s="114">
        <v>0.21773999999999999</v>
      </c>
      <c r="AG765" s="114" t="s">
        <v>331</v>
      </c>
      <c r="AH765" s="114" t="s">
        <v>237</v>
      </c>
      <c r="AI765" s="110"/>
    </row>
    <row r="766" spans="27:35">
      <c r="AA766" s="110" t="str">
        <f t="shared" si="128"/>
        <v>Cyprus</v>
      </c>
      <c r="AB766" s="114" t="str">
        <f t="shared" si="120"/>
        <v>Car</v>
      </c>
      <c r="AC766" s="110" t="str">
        <f>$X$8</f>
        <v>Car - Diesel</v>
      </c>
      <c r="AD766" s="114" t="str">
        <f t="shared" si="118"/>
        <v>CyprusCar - Diesel</v>
      </c>
      <c r="AE766" s="114">
        <v>2024</v>
      </c>
      <c r="AF766" s="117">
        <v>0.21129999999999999</v>
      </c>
      <c r="AG766" s="114" t="s">
        <v>331</v>
      </c>
      <c r="AH766" s="114" t="s">
        <v>237</v>
      </c>
      <c r="AI766" s="110"/>
    </row>
    <row r="767" spans="27:35">
      <c r="AA767" s="110" t="str">
        <f t="shared" si="128"/>
        <v>Cyprus</v>
      </c>
      <c r="AB767" s="114" t="str">
        <f t="shared" si="120"/>
        <v>Car</v>
      </c>
      <c r="AC767" s="110" t="str">
        <f>$X$7</f>
        <v>Car - Petrol</v>
      </c>
      <c r="AD767" s="114" t="str">
        <f t="shared" si="118"/>
        <v>CyprusCar - Petrol</v>
      </c>
      <c r="AE767" s="114">
        <v>2024</v>
      </c>
      <c r="AF767" s="117">
        <v>0.21049000000000001</v>
      </c>
      <c r="AG767" s="114" t="s">
        <v>331</v>
      </c>
      <c r="AH767" s="114" t="s">
        <v>237</v>
      </c>
      <c r="AI767" s="110"/>
    </row>
    <row r="768" spans="27:35">
      <c r="AA768" s="110" t="str">
        <f t="shared" si="128"/>
        <v>Cyprus</v>
      </c>
      <c r="AB768" s="114" t="str">
        <f t="shared" si="120"/>
        <v>Car</v>
      </c>
      <c r="AC768" s="110" t="str">
        <f>$X$9</f>
        <v>Car - Hybrid</v>
      </c>
      <c r="AD768" s="114" t="str">
        <f t="shared" si="118"/>
        <v>CyprusCar - Hybrid</v>
      </c>
      <c r="AE768" s="114">
        <v>2024</v>
      </c>
      <c r="AF768" s="117">
        <v>0.15921999999999997</v>
      </c>
      <c r="AG768" s="114" t="s">
        <v>331</v>
      </c>
      <c r="AH768" s="114" t="s">
        <v>237</v>
      </c>
      <c r="AI768" s="110"/>
    </row>
    <row r="769" spans="27:35">
      <c r="AA769" s="110" t="str">
        <f t="shared" ref="AA769:AA772" si="129">$A$12</f>
        <v>Czechia</v>
      </c>
      <c r="AB769" s="114" t="str">
        <f t="shared" si="120"/>
        <v>Car</v>
      </c>
      <c r="AC769" s="110" t="str">
        <f>$X$6</f>
        <v>Car - Average</v>
      </c>
      <c r="AD769" s="114" t="str">
        <f t="shared" si="118"/>
        <v>CzechiaCar - Average</v>
      </c>
      <c r="AE769" s="114">
        <v>2024</v>
      </c>
      <c r="AF769" s="114">
        <v>0.21773999999999999</v>
      </c>
      <c r="AG769" s="114" t="s">
        <v>331</v>
      </c>
      <c r="AH769" s="114" t="s">
        <v>237</v>
      </c>
      <c r="AI769" s="110"/>
    </row>
    <row r="770" spans="27:35">
      <c r="AA770" s="110" t="str">
        <f t="shared" si="129"/>
        <v>Czechia</v>
      </c>
      <c r="AB770" s="114" t="str">
        <f t="shared" si="120"/>
        <v>Car</v>
      </c>
      <c r="AC770" s="110" t="str">
        <f>$X$8</f>
        <v>Car - Diesel</v>
      </c>
      <c r="AD770" s="114" t="str">
        <f t="shared" si="118"/>
        <v>CzechiaCar - Diesel</v>
      </c>
      <c r="AE770" s="114">
        <v>2024</v>
      </c>
      <c r="AF770" s="117">
        <v>0.21129999999999999</v>
      </c>
      <c r="AG770" s="114" t="s">
        <v>331</v>
      </c>
      <c r="AH770" s="114" t="s">
        <v>237</v>
      </c>
      <c r="AI770" s="110"/>
    </row>
    <row r="771" spans="27:35">
      <c r="AA771" s="110" t="str">
        <f t="shared" si="129"/>
        <v>Czechia</v>
      </c>
      <c r="AB771" s="114" t="str">
        <f t="shared" si="120"/>
        <v>Car</v>
      </c>
      <c r="AC771" s="110" t="str">
        <f>$X$7</f>
        <v>Car - Petrol</v>
      </c>
      <c r="AD771" s="114" t="str">
        <f t="shared" si="118"/>
        <v>CzechiaCar - Petrol</v>
      </c>
      <c r="AE771" s="114">
        <v>2024</v>
      </c>
      <c r="AF771" s="117">
        <v>0.21049000000000001</v>
      </c>
      <c r="AG771" s="114" t="s">
        <v>331</v>
      </c>
      <c r="AH771" s="114" t="s">
        <v>237</v>
      </c>
      <c r="AI771" s="110"/>
    </row>
    <row r="772" spans="27:35">
      <c r="AA772" s="110" t="str">
        <f t="shared" si="129"/>
        <v>Czechia</v>
      </c>
      <c r="AB772" s="114" t="str">
        <f t="shared" si="120"/>
        <v>Car</v>
      </c>
      <c r="AC772" s="110" t="str">
        <f>$X$9</f>
        <v>Car - Hybrid</v>
      </c>
      <c r="AD772" s="114" t="str">
        <f t="shared" si="118"/>
        <v>CzechiaCar - Hybrid</v>
      </c>
      <c r="AE772" s="114">
        <v>2024</v>
      </c>
      <c r="AF772" s="117">
        <v>0.15921999999999997</v>
      </c>
      <c r="AG772" s="114" t="s">
        <v>331</v>
      </c>
      <c r="AH772" s="114" t="s">
        <v>237</v>
      </c>
      <c r="AI772" s="110"/>
    </row>
    <row r="773" spans="27:35">
      <c r="AA773" s="110" t="str">
        <f t="shared" ref="AA773:AA776" si="130">$A$13</f>
        <v>Denmark</v>
      </c>
      <c r="AB773" s="114" t="str">
        <f t="shared" si="120"/>
        <v>Car</v>
      </c>
      <c r="AC773" s="110" t="str">
        <f>$X$6</f>
        <v>Car - Average</v>
      </c>
      <c r="AD773" s="114" t="str">
        <f t="shared" si="118"/>
        <v>DenmarkCar - Average</v>
      </c>
      <c r="AE773" s="114">
        <v>2024</v>
      </c>
      <c r="AF773" s="114">
        <v>0.21773999999999999</v>
      </c>
      <c r="AG773" s="114" t="s">
        <v>331</v>
      </c>
      <c r="AH773" s="114" t="s">
        <v>237</v>
      </c>
      <c r="AI773" s="110"/>
    </row>
    <row r="774" spans="27:35">
      <c r="AA774" s="110" t="str">
        <f t="shared" si="130"/>
        <v>Denmark</v>
      </c>
      <c r="AB774" s="114" t="str">
        <f t="shared" si="120"/>
        <v>Car</v>
      </c>
      <c r="AC774" s="110" t="str">
        <f>$X$8</f>
        <v>Car - Diesel</v>
      </c>
      <c r="AD774" s="114" t="str">
        <f t="shared" si="118"/>
        <v>DenmarkCar - Diesel</v>
      </c>
      <c r="AE774" s="114">
        <v>2024</v>
      </c>
      <c r="AF774" s="117">
        <v>0.21129999999999999</v>
      </c>
      <c r="AG774" s="114" t="s">
        <v>331</v>
      </c>
      <c r="AH774" s="114" t="s">
        <v>237</v>
      </c>
      <c r="AI774" s="110"/>
    </row>
    <row r="775" spans="27:35">
      <c r="AA775" s="110" t="str">
        <f t="shared" si="130"/>
        <v>Denmark</v>
      </c>
      <c r="AB775" s="114" t="str">
        <f t="shared" si="120"/>
        <v>Car</v>
      </c>
      <c r="AC775" s="110" t="str">
        <f>$X$7</f>
        <v>Car - Petrol</v>
      </c>
      <c r="AD775" s="114" t="str">
        <f t="shared" si="118"/>
        <v>DenmarkCar - Petrol</v>
      </c>
      <c r="AE775" s="114">
        <v>2024</v>
      </c>
      <c r="AF775" s="117">
        <v>0.21049000000000001</v>
      </c>
      <c r="AG775" s="114" t="s">
        <v>331</v>
      </c>
      <c r="AH775" s="114" t="s">
        <v>237</v>
      </c>
      <c r="AI775" s="110"/>
    </row>
    <row r="776" spans="27:35">
      <c r="AA776" s="110" t="str">
        <f t="shared" si="130"/>
        <v>Denmark</v>
      </c>
      <c r="AB776" s="114" t="str">
        <f t="shared" si="120"/>
        <v>Car</v>
      </c>
      <c r="AC776" s="110" t="str">
        <f>$X$9</f>
        <v>Car - Hybrid</v>
      </c>
      <c r="AD776" s="114" t="str">
        <f t="shared" si="118"/>
        <v>DenmarkCar - Hybrid</v>
      </c>
      <c r="AE776" s="114">
        <v>2024</v>
      </c>
      <c r="AF776" s="117">
        <v>0.15921999999999997</v>
      </c>
      <c r="AG776" s="114" t="s">
        <v>331</v>
      </c>
      <c r="AH776" s="114" t="s">
        <v>237</v>
      </c>
      <c r="AI776" s="110"/>
    </row>
    <row r="777" spans="27:35">
      <c r="AA777" s="110" t="str">
        <f t="shared" ref="AA777:AA780" si="131">$A$14</f>
        <v>Estonia</v>
      </c>
      <c r="AB777" s="114" t="str">
        <f t="shared" si="120"/>
        <v>Car</v>
      </c>
      <c r="AC777" s="110" t="str">
        <f>$X$6</f>
        <v>Car - Average</v>
      </c>
      <c r="AD777" s="114" t="str">
        <f t="shared" si="118"/>
        <v>EstoniaCar - Average</v>
      </c>
      <c r="AE777" s="114">
        <v>2024</v>
      </c>
      <c r="AF777" s="114">
        <v>0.21773999999999999</v>
      </c>
      <c r="AG777" s="114" t="s">
        <v>331</v>
      </c>
      <c r="AH777" s="114" t="s">
        <v>237</v>
      </c>
      <c r="AI777" s="110"/>
    </row>
    <row r="778" spans="27:35">
      <c r="AA778" s="110" t="str">
        <f t="shared" si="131"/>
        <v>Estonia</v>
      </c>
      <c r="AB778" s="114" t="str">
        <f t="shared" si="120"/>
        <v>Car</v>
      </c>
      <c r="AC778" s="110" t="str">
        <f>$X$8</f>
        <v>Car - Diesel</v>
      </c>
      <c r="AD778" s="114" t="str">
        <f t="shared" si="118"/>
        <v>EstoniaCar - Diesel</v>
      </c>
      <c r="AE778" s="114">
        <v>2024</v>
      </c>
      <c r="AF778" s="117">
        <v>0.21129999999999999</v>
      </c>
      <c r="AG778" s="114" t="s">
        <v>331</v>
      </c>
      <c r="AH778" s="114" t="s">
        <v>237</v>
      </c>
      <c r="AI778" s="110"/>
    </row>
    <row r="779" spans="27:35">
      <c r="AA779" s="110" t="str">
        <f t="shared" si="131"/>
        <v>Estonia</v>
      </c>
      <c r="AB779" s="114" t="str">
        <f t="shared" si="120"/>
        <v>Car</v>
      </c>
      <c r="AC779" s="110" t="str">
        <f>$X$7</f>
        <v>Car - Petrol</v>
      </c>
      <c r="AD779" s="114" t="str">
        <f t="shared" si="118"/>
        <v>EstoniaCar - Petrol</v>
      </c>
      <c r="AE779" s="114">
        <v>2024</v>
      </c>
      <c r="AF779" s="117">
        <v>0.21049000000000001</v>
      </c>
      <c r="AG779" s="114" t="s">
        <v>331</v>
      </c>
      <c r="AH779" s="114" t="s">
        <v>237</v>
      </c>
      <c r="AI779" s="110"/>
    </row>
    <row r="780" spans="27:35">
      <c r="AA780" s="110" t="str">
        <f t="shared" si="131"/>
        <v>Estonia</v>
      </c>
      <c r="AB780" s="114" t="str">
        <f t="shared" si="120"/>
        <v>Car</v>
      </c>
      <c r="AC780" s="110" t="str">
        <f>$X$9</f>
        <v>Car - Hybrid</v>
      </c>
      <c r="AD780" s="114" t="str">
        <f t="shared" si="118"/>
        <v>EstoniaCar - Hybrid</v>
      </c>
      <c r="AE780" s="114">
        <v>2024</v>
      </c>
      <c r="AF780" s="117">
        <v>0.15921999999999997</v>
      </c>
      <c r="AG780" s="114" t="s">
        <v>331</v>
      </c>
      <c r="AH780" s="114" t="s">
        <v>237</v>
      </c>
      <c r="AI780" s="110"/>
    </row>
    <row r="781" spans="27:35">
      <c r="AA781" s="110" t="str">
        <f t="shared" ref="AA781:AA784" si="132">$A$15</f>
        <v>Finland</v>
      </c>
      <c r="AB781" s="114" t="str">
        <f t="shared" si="120"/>
        <v>Car</v>
      </c>
      <c r="AC781" s="110" t="str">
        <f>$X$6</f>
        <v>Car - Average</v>
      </c>
      <c r="AD781" s="114" t="str">
        <f t="shared" ref="AD781:AD844" si="133">AA781&amp;AC781</f>
        <v>FinlandCar - Average</v>
      </c>
      <c r="AE781" s="114">
        <v>2024</v>
      </c>
      <c r="AF781" s="114">
        <v>0.21773999999999999</v>
      </c>
      <c r="AG781" s="114" t="s">
        <v>331</v>
      </c>
      <c r="AH781" s="114" t="s">
        <v>237</v>
      </c>
      <c r="AI781" s="110"/>
    </row>
    <row r="782" spans="27:35">
      <c r="AA782" s="110" t="str">
        <f t="shared" si="132"/>
        <v>Finland</v>
      </c>
      <c r="AB782" s="114" t="str">
        <f t="shared" si="120"/>
        <v>Car</v>
      </c>
      <c r="AC782" s="110" t="str">
        <f>$X$8</f>
        <v>Car - Diesel</v>
      </c>
      <c r="AD782" s="114" t="str">
        <f t="shared" si="133"/>
        <v>FinlandCar - Diesel</v>
      </c>
      <c r="AE782" s="114">
        <v>2024</v>
      </c>
      <c r="AF782" s="117">
        <v>0.21129999999999999</v>
      </c>
      <c r="AG782" s="114" t="s">
        <v>331</v>
      </c>
      <c r="AH782" s="114" t="s">
        <v>237</v>
      </c>
      <c r="AI782" s="110"/>
    </row>
    <row r="783" spans="27:35">
      <c r="AA783" s="110" t="str">
        <f t="shared" si="132"/>
        <v>Finland</v>
      </c>
      <c r="AB783" s="114" t="str">
        <f t="shared" si="120"/>
        <v>Car</v>
      </c>
      <c r="AC783" s="110" t="str">
        <f>$X$7</f>
        <v>Car - Petrol</v>
      </c>
      <c r="AD783" s="114" t="str">
        <f t="shared" si="133"/>
        <v>FinlandCar - Petrol</v>
      </c>
      <c r="AE783" s="114">
        <v>2024</v>
      </c>
      <c r="AF783" s="117">
        <v>0.21049000000000001</v>
      </c>
      <c r="AG783" s="114" t="s">
        <v>331</v>
      </c>
      <c r="AH783" s="114" t="s">
        <v>237</v>
      </c>
      <c r="AI783" s="110"/>
    </row>
    <row r="784" spans="27:35">
      <c r="AA784" s="110" t="str">
        <f t="shared" si="132"/>
        <v>Finland</v>
      </c>
      <c r="AB784" s="114" t="str">
        <f t="shared" si="120"/>
        <v>Car</v>
      </c>
      <c r="AC784" s="110" t="str">
        <f>$X$9</f>
        <v>Car - Hybrid</v>
      </c>
      <c r="AD784" s="114" t="str">
        <f t="shared" si="133"/>
        <v>FinlandCar - Hybrid</v>
      </c>
      <c r="AE784" s="114">
        <v>2024</v>
      </c>
      <c r="AF784" s="117">
        <v>0.15921999999999997</v>
      </c>
      <c r="AG784" s="114" t="s">
        <v>331</v>
      </c>
      <c r="AH784" s="114" t="s">
        <v>237</v>
      </c>
      <c r="AI784" s="110"/>
    </row>
    <row r="785" spans="27:35">
      <c r="AA785" s="110" t="str">
        <f t="shared" ref="AA785:AA788" si="134">$A$16</f>
        <v>France</v>
      </c>
      <c r="AB785" s="114" t="str">
        <f t="shared" si="120"/>
        <v>Car</v>
      </c>
      <c r="AC785" s="110" t="str">
        <f>$X$6</f>
        <v>Car - Average</v>
      </c>
      <c r="AD785" s="114" t="str">
        <f t="shared" si="133"/>
        <v>FranceCar - Average</v>
      </c>
      <c r="AE785" s="114">
        <v>2018</v>
      </c>
      <c r="AF785" s="114">
        <v>0.23100000000000001</v>
      </c>
      <c r="AG785" s="114" t="s">
        <v>331</v>
      </c>
      <c r="AH785" s="110" t="s">
        <v>228</v>
      </c>
      <c r="AI785" s="110"/>
    </row>
    <row r="786" spans="27:35">
      <c r="AA786" s="110" t="str">
        <f t="shared" si="134"/>
        <v>France</v>
      </c>
      <c r="AB786" s="114" t="str">
        <f t="shared" si="120"/>
        <v>Car</v>
      </c>
      <c r="AC786" s="110" t="str">
        <f>$X$8</f>
        <v>Car - Diesel</v>
      </c>
      <c r="AD786" s="114" t="str">
        <f t="shared" si="133"/>
        <v>FranceCar - Diesel</v>
      </c>
      <c r="AE786" s="114">
        <v>2018</v>
      </c>
      <c r="AF786" s="117">
        <v>0.21129999999999999</v>
      </c>
      <c r="AG786" s="114" t="s">
        <v>331</v>
      </c>
      <c r="AH786" s="110" t="s">
        <v>228</v>
      </c>
      <c r="AI786" s="110"/>
    </row>
    <row r="787" spans="27:35">
      <c r="AA787" s="110" t="str">
        <f t="shared" si="134"/>
        <v>France</v>
      </c>
      <c r="AB787" s="114" t="str">
        <f t="shared" si="120"/>
        <v>Car</v>
      </c>
      <c r="AC787" s="110" t="str">
        <f>$X$7</f>
        <v>Car - Petrol</v>
      </c>
      <c r="AD787" s="114" t="str">
        <f t="shared" si="133"/>
        <v>FranceCar - Petrol</v>
      </c>
      <c r="AE787" s="114">
        <v>2018</v>
      </c>
      <c r="AF787" s="117">
        <v>0.21049000000000001</v>
      </c>
      <c r="AG787" s="114" t="s">
        <v>331</v>
      </c>
      <c r="AH787" s="110" t="s">
        <v>228</v>
      </c>
      <c r="AI787" s="110"/>
    </row>
    <row r="788" spans="27:35">
      <c r="AA788" s="110" t="str">
        <f t="shared" si="134"/>
        <v>France</v>
      </c>
      <c r="AB788" s="114" t="str">
        <f t="shared" si="120"/>
        <v>Car</v>
      </c>
      <c r="AC788" s="110" t="str">
        <f>$X$9</f>
        <v>Car - Hybrid</v>
      </c>
      <c r="AD788" s="114" t="str">
        <f t="shared" si="133"/>
        <v>FranceCar - Hybrid</v>
      </c>
      <c r="AE788" s="114">
        <v>2018</v>
      </c>
      <c r="AF788" s="117">
        <v>0.15921999999999997</v>
      </c>
      <c r="AG788" s="114" t="s">
        <v>331</v>
      </c>
      <c r="AH788" s="110" t="s">
        <v>228</v>
      </c>
      <c r="AI788" s="110"/>
    </row>
    <row r="789" spans="27:35">
      <c r="AA789" s="110" t="str">
        <f t="shared" ref="AA789:AA792" si="135">$A$17</f>
        <v>Germany</v>
      </c>
      <c r="AB789" s="114" t="str">
        <f t="shared" si="120"/>
        <v>Car</v>
      </c>
      <c r="AC789" s="110" t="str">
        <f>$X$6</f>
        <v>Car - Average</v>
      </c>
      <c r="AD789" s="114" t="str">
        <f t="shared" si="133"/>
        <v>GermanyCar - Average</v>
      </c>
      <c r="AE789" s="114">
        <v>2024</v>
      </c>
      <c r="AF789" s="114">
        <v>0.21773999999999999</v>
      </c>
      <c r="AG789" s="114" t="s">
        <v>331</v>
      </c>
      <c r="AH789" s="114" t="s">
        <v>237</v>
      </c>
      <c r="AI789" s="110"/>
    </row>
    <row r="790" spans="27:35">
      <c r="AA790" s="110" t="str">
        <f t="shared" si="135"/>
        <v>Germany</v>
      </c>
      <c r="AB790" s="114" t="str">
        <f t="shared" si="120"/>
        <v>Car</v>
      </c>
      <c r="AC790" s="110" t="str">
        <f>$X$8</f>
        <v>Car - Diesel</v>
      </c>
      <c r="AD790" s="114" t="str">
        <f t="shared" si="133"/>
        <v>GermanyCar - Diesel</v>
      </c>
      <c r="AE790" s="114">
        <v>2023</v>
      </c>
      <c r="AF790" s="117">
        <v>0.21129999999999999</v>
      </c>
      <c r="AG790" s="114" t="s">
        <v>331</v>
      </c>
      <c r="AH790" s="114" t="s">
        <v>330</v>
      </c>
      <c r="AI790" s="110"/>
    </row>
    <row r="791" spans="27:35">
      <c r="AA791" s="110" t="str">
        <f t="shared" si="135"/>
        <v>Germany</v>
      </c>
      <c r="AB791" s="114" t="str">
        <f t="shared" si="120"/>
        <v>Car</v>
      </c>
      <c r="AC791" s="110" t="str">
        <f>$X$7</f>
        <v>Car - Petrol</v>
      </c>
      <c r="AD791" s="114" t="str">
        <f t="shared" si="133"/>
        <v>GermanyCar - Petrol</v>
      </c>
      <c r="AE791" s="114">
        <v>2024</v>
      </c>
      <c r="AF791" s="117">
        <v>0.21049000000000001</v>
      </c>
      <c r="AG791" s="114" t="s">
        <v>331</v>
      </c>
      <c r="AH791" s="114" t="s">
        <v>330</v>
      </c>
      <c r="AI791" s="110"/>
    </row>
    <row r="792" spans="27:35">
      <c r="AA792" s="110" t="str">
        <f t="shared" si="135"/>
        <v>Germany</v>
      </c>
      <c r="AB792" s="114" t="str">
        <f t="shared" si="120"/>
        <v>Car</v>
      </c>
      <c r="AC792" s="110" t="str">
        <f>$X$9</f>
        <v>Car - Hybrid</v>
      </c>
      <c r="AD792" s="114" t="str">
        <f t="shared" si="133"/>
        <v>GermanyCar - Hybrid</v>
      </c>
      <c r="AE792" s="114">
        <v>2024</v>
      </c>
      <c r="AF792" s="117">
        <v>0.15921999999999997</v>
      </c>
      <c r="AG792" s="114" t="s">
        <v>331</v>
      </c>
      <c r="AH792" s="114" t="s">
        <v>237</v>
      </c>
      <c r="AI792" s="110"/>
    </row>
    <row r="793" spans="27:35">
      <c r="AA793" s="110" t="str">
        <f t="shared" ref="AA793:AA796" si="136">$A$18</f>
        <v>Greece</v>
      </c>
      <c r="AB793" s="114" t="str">
        <f t="shared" si="120"/>
        <v>Car</v>
      </c>
      <c r="AC793" s="110" t="str">
        <f>$X$6</f>
        <v>Car - Average</v>
      </c>
      <c r="AD793" s="114" t="str">
        <f t="shared" si="133"/>
        <v>GreeceCar - Average</v>
      </c>
      <c r="AE793" s="114">
        <v>2024</v>
      </c>
      <c r="AF793" s="114">
        <v>0.21773999999999999</v>
      </c>
      <c r="AG793" s="114" t="s">
        <v>331</v>
      </c>
      <c r="AH793" s="114" t="s">
        <v>237</v>
      </c>
      <c r="AI793" s="110"/>
    </row>
    <row r="794" spans="27:35">
      <c r="AA794" s="110" t="str">
        <f t="shared" si="136"/>
        <v>Greece</v>
      </c>
      <c r="AB794" s="114" t="str">
        <f t="shared" si="120"/>
        <v>Car</v>
      </c>
      <c r="AC794" s="110" t="str">
        <f>$X$7</f>
        <v>Car - Petrol</v>
      </c>
      <c r="AD794" s="114" t="str">
        <f t="shared" si="133"/>
        <v>GreeceCar - Petrol</v>
      </c>
      <c r="AE794" s="114">
        <v>2024</v>
      </c>
      <c r="AF794" s="117">
        <v>0.21129999999999999</v>
      </c>
      <c r="AG794" s="114" t="s">
        <v>331</v>
      </c>
      <c r="AH794" s="114" t="s">
        <v>237</v>
      </c>
      <c r="AI794" s="110"/>
    </row>
    <row r="795" spans="27:35">
      <c r="AA795" s="110" t="str">
        <f t="shared" si="136"/>
        <v>Greece</v>
      </c>
      <c r="AB795" s="114" t="str">
        <f t="shared" si="120"/>
        <v>Car</v>
      </c>
      <c r="AC795" s="110" t="str">
        <f>$X$8</f>
        <v>Car - Diesel</v>
      </c>
      <c r="AD795" s="114" t="str">
        <f t="shared" si="133"/>
        <v>GreeceCar - Diesel</v>
      </c>
      <c r="AE795" s="114">
        <v>2024</v>
      </c>
      <c r="AF795" s="117">
        <v>0.21049000000000001</v>
      </c>
      <c r="AG795" s="114" t="s">
        <v>331</v>
      </c>
      <c r="AH795" s="114" t="s">
        <v>237</v>
      </c>
      <c r="AI795" s="110"/>
    </row>
    <row r="796" spans="27:35">
      <c r="AA796" s="110" t="str">
        <f t="shared" si="136"/>
        <v>Greece</v>
      </c>
      <c r="AB796" s="114" t="str">
        <f t="shared" si="120"/>
        <v>Car</v>
      </c>
      <c r="AC796" s="110" t="str">
        <f>$X$9</f>
        <v>Car - Hybrid</v>
      </c>
      <c r="AD796" s="114" t="str">
        <f t="shared" si="133"/>
        <v>GreeceCar - Hybrid</v>
      </c>
      <c r="AE796" s="114">
        <v>2024</v>
      </c>
      <c r="AF796" s="117">
        <v>0.15921999999999997</v>
      </c>
      <c r="AG796" s="114" t="s">
        <v>331</v>
      </c>
      <c r="AH796" s="114" t="s">
        <v>237</v>
      </c>
      <c r="AI796" s="110"/>
    </row>
    <row r="797" spans="27:35">
      <c r="AA797" s="110" t="str">
        <f t="shared" ref="AA797:AA800" si="137">$A$19</f>
        <v>Hungary</v>
      </c>
      <c r="AB797" s="114" t="str">
        <f t="shared" si="120"/>
        <v>Car</v>
      </c>
      <c r="AC797" s="110" t="str">
        <f>$X$6</f>
        <v>Car - Average</v>
      </c>
      <c r="AD797" s="114" t="str">
        <f t="shared" si="133"/>
        <v>HungaryCar - Average</v>
      </c>
      <c r="AE797" s="114">
        <v>2024</v>
      </c>
      <c r="AF797" s="114">
        <v>0.21773999999999999</v>
      </c>
      <c r="AG797" s="114" t="s">
        <v>331</v>
      </c>
      <c r="AH797" s="114" t="s">
        <v>237</v>
      </c>
      <c r="AI797" s="110"/>
    </row>
    <row r="798" spans="27:35">
      <c r="AA798" s="110" t="str">
        <f t="shared" si="137"/>
        <v>Hungary</v>
      </c>
      <c r="AB798" s="114" t="str">
        <f t="shared" ref="AB798:AB861" si="138">$S$4</f>
        <v>Car</v>
      </c>
      <c r="AC798" s="110" t="str">
        <f>$X$8</f>
        <v>Car - Diesel</v>
      </c>
      <c r="AD798" s="114" t="str">
        <f t="shared" si="133"/>
        <v>HungaryCar - Diesel</v>
      </c>
      <c r="AE798" s="114">
        <v>2024</v>
      </c>
      <c r="AF798" s="117">
        <v>0.21129999999999999</v>
      </c>
      <c r="AG798" s="114" t="s">
        <v>331</v>
      </c>
      <c r="AH798" s="114" t="s">
        <v>237</v>
      </c>
      <c r="AI798" s="110"/>
    </row>
    <row r="799" spans="27:35">
      <c r="AA799" s="110" t="str">
        <f t="shared" si="137"/>
        <v>Hungary</v>
      </c>
      <c r="AB799" s="114" t="str">
        <f t="shared" si="138"/>
        <v>Car</v>
      </c>
      <c r="AC799" s="110" t="str">
        <f>$X$7</f>
        <v>Car - Petrol</v>
      </c>
      <c r="AD799" s="114" t="str">
        <f t="shared" si="133"/>
        <v>HungaryCar - Petrol</v>
      </c>
      <c r="AE799" s="114">
        <v>2024</v>
      </c>
      <c r="AF799" s="117">
        <v>0.21049000000000001</v>
      </c>
      <c r="AG799" s="114" t="s">
        <v>331</v>
      </c>
      <c r="AH799" s="114" t="s">
        <v>237</v>
      </c>
      <c r="AI799" s="110"/>
    </row>
    <row r="800" spans="27:35">
      <c r="AA800" s="110" t="str">
        <f t="shared" si="137"/>
        <v>Hungary</v>
      </c>
      <c r="AB800" s="114" t="str">
        <f t="shared" si="138"/>
        <v>Car</v>
      </c>
      <c r="AC800" s="110" t="str">
        <f>$X$9</f>
        <v>Car - Hybrid</v>
      </c>
      <c r="AD800" s="114" t="str">
        <f t="shared" si="133"/>
        <v>HungaryCar - Hybrid</v>
      </c>
      <c r="AE800" s="114">
        <v>2024</v>
      </c>
      <c r="AF800" s="117">
        <v>0.15921999999999997</v>
      </c>
      <c r="AG800" s="114" t="s">
        <v>331</v>
      </c>
      <c r="AH800" s="114" t="s">
        <v>237</v>
      </c>
      <c r="AI800" s="110"/>
    </row>
    <row r="801" spans="27:35">
      <c r="AA801" s="110" t="str">
        <f t="shared" ref="AA801:AA804" si="139">$A$20</f>
        <v>Iceland</v>
      </c>
      <c r="AB801" s="114" t="str">
        <f t="shared" si="138"/>
        <v>Car</v>
      </c>
      <c r="AC801" s="110" t="str">
        <f>$X$6</f>
        <v>Car - Average</v>
      </c>
      <c r="AD801" s="114" t="str">
        <f t="shared" si="133"/>
        <v>IcelandCar - Average</v>
      </c>
      <c r="AE801" s="114">
        <v>2024</v>
      </c>
      <c r="AF801" s="114">
        <v>0.21773999999999999</v>
      </c>
      <c r="AG801" s="114" t="s">
        <v>331</v>
      </c>
      <c r="AH801" s="114" t="s">
        <v>237</v>
      </c>
      <c r="AI801" s="110"/>
    </row>
    <row r="802" spans="27:35">
      <c r="AA802" s="110" t="str">
        <f t="shared" si="139"/>
        <v>Iceland</v>
      </c>
      <c r="AB802" s="114" t="str">
        <f t="shared" si="138"/>
        <v>Car</v>
      </c>
      <c r="AC802" s="110" t="str">
        <f>$X$8</f>
        <v>Car - Diesel</v>
      </c>
      <c r="AD802" s="114" t="str">
        <f t="shared" si="133"/>
        <v>IcelandCar - Diesel</v>
      </c>
      <c r="AE802" s="114">
        <v>2024</v>
      </c>
      <c r="AF802" s="117">
        <v>0.21129999999999999</v>
      </c>
      <c r="AG802" s="114" t="s">
        <v>331</v>
      </c>
      <c r="AH802" s="114" t="s">
        <v>237</v>
      </c>
      <c r="AI802" s="110"/>
    </row>
    <row r="803" spans="27:35">
      <c r="AA803" s="110" t="str">
        <f t="shared" si="139"/>
        <v>Iceland</v>
      </c>
      <c r="AB803" s="114" t="str">
        <f t="shared" si="138"/>
        <v>Car</v>
      </c>
      <c r="AC803" s="110" t="str">
        <f>$X$7</f>
        <v>Car - Petrol</v>
      </c>
      <c r="AD803" s="114" t="str">
        <f t="shared" si="133"/>
        <v>IcelandCar - Petrol</v>
      </c>
      <c r="AE803" s="114">
        <v>2024</v>
      </c>
      <c r="AF803" s="117">
        <v>0.21049000000000001</v>
      </c>
      <c r="AG803" s="114" t="s">
        <v>331</v>
      </c>
      <c r="AH803" s="114" t="s">
        <v>237</v>
      </c>
      <c r="AI803" s="110"/>
    </row>
    <row r="804" spans="27:35">
      <c r="AA804" s="110" t="str">
        <f t="shared" si="139"/>
        <v>Iceland</v>
      </c>
      <c r="AB804" s="114" t="str">
        <f t="shared" si="138"/>
        <v>Car</v>
      </c>
      <c r="AC804" s="110" t="str">
        <f>$X$9</f>
        <v>Car - Hybrid</v>
      </c>
      <c r="AD804" s="114" t="str">
        <f t="shared" si="133"/>
        <v>IcelandCar - Hybrid</v>
      </c>
      <c r="AE804" s="114">
        <v>2024</v>
      </c>
      <c r="AF804" s="117">
        <v>0.15921999999999997</v>
      </c>
      <c r="AG804" s="114" t="s">
        <v>331</v>
      </c>
      <c r="AH804" s="114" t="s">
        <v>237</v>
      </c>
      <c r="AI804" s="110"/>
    </row>
    <row r="805" spans="27:35">
      <c r="AA805" s="110" t="str">
        <f t="shared" ref="AA805:AA808" si="140">$A$21</f>
        <v>Ireland</v>
      </c>
      <c r="AB805" s="114" t="str">
        <f t="shared" si="138"/>
        <v>Car</v>
      </c>
      <c r="AC805" s="110" t="str">
        <f>$X$6</f>
        <v>Car - Average</v>
      </c>
      <c r="AD805" s="114" t="str">
        <f t="shared" si="133"/>
        <v>IrelandCar - Average</v>
      </c>
      <c r="AE805" s="114">
        <v>2024</v>
      </c>
      <c r="AF805" s="114">
        <v>0.21773999999999999</v>
      </c>
      <c r="AG805" s="114" t="s">
        <v>331</v>
      </c>
      <c r="AH805" s="114" t="s">
        <v>237</v>
      </c>
      <c r="AI805" s="110"/>
    </row>
    <row r="806" spans="27:35">
      <c r="AA806" s="110" t="str">
        <f t="shared" si="140"/>
        <v>Ireland</v>
      </c>
      <c r="AB806" s="114" t="str">
        <f t="shared" si="138"/>
        <v>Car</v>
      </c>
      <c r="AC806" s="110" t="str">
        <f>$X$8</f>
        <v>Car - Diesel</v>
      </c>
      <c r="AD806" s="114" t="str">
        <f t="shared" si="133"/>
        <v>IrelandCar - Diesel</v>
      </c>
      <c r="AE806" s="114">
        <v>2024</v>
      </c>
      <c r="AF806" s="117">
        <v>0.21129999999999999</v>
      </c>
      <c r="AG806" s="114" t="s">
        <v>331</v>
      </c>
      <c r="AH806" s="114" t="s">
        <v>237</v>
      </c>
      <c r="AI806" s="110"/>
    </row>
    <row r="807" spans="27:35">
      <c r="AA807" s="110" t="str">
        <f t="shared" si="140"/>
        <v>Ireland</v>
      </c>
      <c r="AB807" s="114" t="str">
        <f t="shared" si="138"/>
        <v>Car</v>
      </c>
      <c r="AC807" s="110" t="str">
        <f>$X$7</f>
        <v>Car - Petrol</v>
      </c>
      <c r="AD807" s="114" t="str">
        <f t="shared" si="133"/>
        <v>IrelandCar - Petrol</v>
      </c>
      <c r="AE807" s="114">
        <v>2024</v>
      </c>
      <c r="AF807" s="117">
        <v>0.21049000000000001</v>
      </c>
      <c r="AG807" s="114" t="s">
        <v>331</v>
      </c>
      <c r="AH807" s="114" t="s">
        <v>237</v>
      </c>
      <c r="AI807" s="110"/>
    </row>
    <row r="808" spans="27:35">
      <c r="AA808" s="110" t="str">
        <f t="shared" si="140"/>
        <v>Ireland</v>
      </c>
      <c r="AB808" s="114" t="str">
        <f t="shared" si="138"/>
        <v>Car</v>
      </c>
      <c r="AC808" s="110" t="str">
        <f>$X$9</f>
        <v>Car - Hybrid</v>
      </c>
      <c r="AD808" s="114" t="str">
        <f t="shared" si="133"/>
        <v>IrelandCar - Hybrid</v>
      </c>
      <c r="AE808" s="114">
        <v>2024</v>
      </c>
      <c r="AF808" s="117">
        <v>0.15921999999999997</v>
      </c>
      <c r="AG808" s="114" t="s">
        <v>331</v>
      </c>
      <c r="AH808" s="114" t="s">
        <v>237</v>
      </c>
      <c r="AI808" s="110"/>
    </row>
    <row r="809" spans="27:35">
      <c r="AA809" s="110" t="str">
        <f t="shared" ref="AA809:AA812" si="141">$A$22</f>
        <v>Italy</v>
      </c>
      <c r="AB809" s="114" t="str">
        <f t="shared" si="138"/>
        <v>Car</v>
      </c>
      <c r="AC809" s="110" t="str">
        <f>$X$6</f>
        <v>Car - Average</v>
      </c>
      <c r="AD809" s="114" t="str">
        <f t="shared" si="133"/>
        <v>ItalyCar - Average</v>
      </c>
      <c r="AE809" s="114">
        <v>2024</v>
      </c>
      <c r="AF809" s="114">
        <v>0.21773999999999999</v>
      </c>
      <c r="AG809" s="114" t="s">
        <v>331</v>
      </c>
      <c r="AH809" s="114" t="s">
        <v>237</v>
      </c>
      <c r="AI809" s="110"/>
    </row>
    <row r="810" spans="27:35">
      <c r="AA810" s="110" t="str">
        <f t="shared" si="141"/>
        <v>Italy</v>
      </c>
      <c r="AB810" s="114" t="str">
        <f t="shared" si="138"/>
        <v>Car</v>
      </c>
      <c r="AC810" s="110" t="str">
        <f>$X$8</f>
        <v>Car - Diesel</v>
      </c>
      <c r="AD810" s="114" t="str">
        <f t="shared" si="133"/>
        <v>ItalyCar - Diesel</v>
      </c>
      <c r="AE810" s="114">
        <v>2024</v>
      </c>
      <c r="AF810" s="117">
        <v>0.21129999999999999</v>
      </c>
      <c r="AG810" s="114" t="s">
        <v>331</v>
      </c>
      <c r="AH810" s="114" t="s">
        <v>237</v>
      </c>
      <c r="AI810" s="110"/>
    </row>
    <row r="811" spans="27:35">
      <c r="AA811" s="110" t="str">
        <f t="shared" si="141"/>
        <v>Italy</v>
      </c>
      <c r="AB811" s="114" t="str">
        <f t="shared" si="138"/>
        <v>Car</v>
      </c>
      <c r="AC811" s="110" t="str">
        <f>$X$7</f>
        <v>Car - Petrol</v>
      </c>
      <c r="AD811" s="114" t="str">
        <f t="shared" si="133"/>
        <v>ItalyCar - Petrol</v>
      </c>
      <c r="AE811" s="114">
        <v>2024</v>
      </c>
      <c r="AF811" s="117">
        <v>0.21049000000000001</v>
      </c>
      <c r="AG811" s="114" t="s">
        <v>331</v>
      </c>
      <c r="AH811" s="114" t="s">
        <v>237</v>
      </c>
      <c r="AI811" s="110"/>
    </row>
    <row r="812" spans="27:35">
      <c r="AA812" s="110" t="str">
        <f t="shared" si="141"/>
        <v>Italy</v>
      </c>
      <c r="AB812" s="114" t="str">
        <f t="shared" si="138"/>
        <v>Car</v>
      </c>
      <c r="AC812" s="110" t="str">
        <f>$X$9</f>
        <v>Car - Hybrid</v>
      </c>
      <c r="AD812" s="114" t="str">
        <f t="shared" si="133"/>
        <v>ItalyCar - Hybrid</v>
      </c>
      <c r="AE812" s="114">
        <v>2024</v>
      </c>
      <c r="AF812" s="117">
        <v>0.15921999999999997</v>
      </c>
      <c r="AG812" s="114" t="s">
        <v>331</v>
      </c>
      <c r="AH812" s="114" t="s">
        <v>237</v>
      </c>
      <c r="AI812" s="110"/>
    </row>
    <row r="813" spans="27:35">
      <c r="AA813" s="110" t="str">
        <f t="shared" ref="AA813:AA816" si="142">$A$23</f>
        <v>Latvia</v>
      </c>
      <c r="AB813" s="114" t="str">
        <f t="shared" si="138"/>
        <v>Car</v>
      </c>
      <c r="AC813" s="110" t="str">
        <f>$X$6</f>
        <v>Car - Average</v>
      </c>
      <c r="AD813" s="114" t="str">
        <f t="shared" si="133"/>
        <v>LatviaCar - Average</v>
      </c>
      <c r="AE813" s="114">
        <v>2024</v>
      </c>
      <c r="AF813" s="114">
        <v>0.21773999999999999</v>
      </c>
      <c r="AG813" s="114" t="s">
        <v>331</v>
      </c>
      <c r="AH813" s="114" t="s">
        <v>237</v>
      </c>
      <c r="AI813" s="110"/>
    </row>
    <row r="814" spans="27:35">
      <c r="AA814" s="110" t="str">
        <f t="shared" si="142"/>
        <v>Latvia</v>
      </c>
      <c r="AB814" s="114" t="str">
        <f t="shared" si="138"/>
        <v>Car</v>
      </c>
      <c r="AC814" s="110" t="str">
        <f>$X$8</f>
        <v>Car - Diesel</v>
      </c>
      <c r="AD814" s="114" t="str">
        <f t="shared" si="133"/>
        <v>LatviaCar - Diesel</v>
      </c>
      <c r="AE814" s="114">
        <v>2024</v>
      </c>
      <c r="AF814" s="117">
        <v>0.21129999999999999</v>
      </c>
      <c r="AG814" s="114" t="s">
        <v>331</v>
      </c>
      <c r="AH814" s="114" t="s">
        <v>237</v>
      </c>
      <c r="AI814" s="110"/>
    </row>
    <row r="815" spans="27:35">
      <c r="AA815" s="110" t="str">
        <f t="shared" si="142"/>
        <v>Latvia</v>
      </c>
      <c r="AB815" s="114" t="str">
        <f t="shared" si="138"/>
        <v>Car</v>
      </c>
      <c r="AC815" s="110" t="str">
        <f>$X$7</f>
        <v>Car - Petrol</v>
      </c>
      <c r="AD815" s="114" t="str">
        <f t="shared" si="133"/>
        <v>LatviaCar - Petrol</v>
      </c>
      <c r="AE815" s="114">
        <v>2024</v>
      </c>
      <c r="AF815" s="117">
        <v>0.21049000000000001</v>
      </c>
      <c r="AG815" s="114" t="s">
        <v>331</v>
      </c>
      <c r="AH815" s="114" t="s">
        <v>237</v>
      </c>
      <c r="AI815" s="110"/>
    </row>
    <row r="816" spans="27:35">
      <c r="AA816" s="110" t="str">
        <f t="shared" si="142"/>
        <v>Latvia</v>
      </c>
      <c r="AB816" s="114" t="str">
        <f t="shared" si="138"/>
        <v>Car</v>
      </c>
      <c r="AC816" s="110" t="str">
        <f>$X$9</f>
        <v>Car - Hybrid</v>
      </c>
      <c r="AD816" s="114" t="str">
        <f t="shared" si="133"/>
        <v>LatviaCar - Hybrid</v>
      </c>
      <c r="AE816" s="114">
        <v>2024</v>
      </c>
      <c r="AF816" s="117">
        <v>0.15921999999999997</v>
      </c>
      <c r="AG816" s="114" t="s">
        <v>331</v>
      </c>
      <c r="AH816" s="114" t="s">
        <v>237</v>
      </c>
      <c r="AI816" s="110"/>
    </row>
    <row r="817" spans="27:35">
      <c r="AA817" s="110" t="str">
        <f t="shared" ref="AA817:AA820" si="143">$A$24</f>
        <v>Liechtenstein</v>
      </c>
      <c r="AB817" s="114" t="str">
        <f t="shared" si="138"/>
        <v>Car</v>
      </c>
      <c r="AC817" s="110" t="str">
        <f>$X$6</f>
        <v>Car - Average</v>
      </c>
      <c r="AD817" s="114" t="str">
        <f t="shared" si="133"/>
        <v>LiechtensteinCar - Average</v>
      </c>
      <c r="AE817" s="114">
        <v>2024</v>
      </c>
      <c r="AF817" s="114">
        <v>0.21773999999999999</v>
      </c>
      <c r="AG817" s="114" t="s">
        <v>331</v>
      </c>
      <c r="AH817" s="114" t="s">
        <v>237</v>
      </c>
      <c r="AI817" s="110"/>
    </row>
    <row r="818" spans="27:35">
      <c r="AA818" s="110" t="str">
        <f t="shared" si="143"/>
        <v>Liechtenstein</v>
      </c>
      <c r="AB818" s="114" t="str">
        <f t="shared" si="138"/>
        <v>Car</v>
      </c>
      <c r="AC818" s="110" t="str">
        <f>$X$8</f>
        <v>Car - Diesel</v>
      </c>
      <c r="AD818" s="114" t="str">
        <f t="shared" si="133"/>
        <v>LiechtensteinCar - Diesel</v>
      </c>
      <c r="AE818" s="114">
        <v>2024</v>
      </c>
      <c r="AF818" s="117">
        <v>0.21129999999999999</v>
      </c>
      <c r="AG818" s="114" t="s">
        <v>331</v>
      </c>
      <c r="AH818" s="114" t="s">
        <v>237</v>
      </c>
      <c r="AI818" s="110"/>
    </row>
    <row r="819" spans="27:35">
      <c r="AA819" s="110" t="str">
        <f t="shared" si="143"/>
        <v>Liechtenstein</v>
      </c>
      <c r="AB819" s="114" t="str">
        <f t="shared" si="138"/>
        <v>Car</v>
      </c>
      <c r="AC819" s="110" t="str">
        <f>$X$7</f>
        <v>Car - Petrol</v>
      </c>
      <c r="AD819" s="114" t="str">
        <f t="shared" si="133"/>
        <v>LiechtensteinCar - Petrol</v>
      </c>
      <c r="AE819" s="114">
        <v>2024</v>
      </c>
      <c r="AF819" s="117">
        <v>0.21049000000000001</v>
      </c>
      <c r="AG819" s="114" t="s">
        <v>331</v>
      </c>
      <c r="AH819" s="114" t="s">
        <v>237</v>
      </c>
      <c r="AI819" s="110"/>
    </row>
    <row r="820" spans="27:35">
      <c r="AA820" s="110" t="str">
        <f t="shared" si="143"/>
        <v>Liechtenstein</v>
      </c>
      <c r="AB820" s="114" t="str">
        <f t="shared" si="138"/>
        <v>Car</v>
      </c>
      <c r="AC820" s="110" t="str">
        <f>$X$9</f>
        <v>Car - Hybrid</v>
      </c>
      <c r="AD820" s="114" t="str">
        <f t="shared" si="133"/>
        <v>LiechtensteinCar - Hybrid</v>
      </c>
      <c r="AE820" s="114">
        <v>2024</v>
      </c>
      <c r="AF820" s="117">
        <v>0.15921999999999997</v>
      </c>
      <c r="AG820" s="114" t="s">
        <v>331</v>
      </c>
      <c r="AH820" s="114" t="s">
        <v>237</v>
      </c>
      <c r="AI820" s="110"/>
    </row>
    <row r="821" spans="27:35">
      <c r="AA821" s="110" t="str">
        <f t="shared" ref="AA821:AA824" si="144">$A$25</f>
        <v>Lithuania</v>
      </c>
      <c r="AB821" s="114" t="str">
        <f t="shared" si="138"/>
        <v>Car</v>
      </c>
      <c r="AC821" s="110" t="str">
        <f>$X$6</f>
        <v>Car - Average</v>
      </c>
      <c r="AD821" s="114" t="str">
        <f t="shared" si="133"/>
        <v>LithuaniaCar - Average</v>
      </c>
      <c r="AE821" s="114">
        <v>2024</v>
      </c>
      <c r="AF821" s="114">
        <v>0.21773999999999999</v>
      </c>
      <c r="AG821" s="114" t="s">
        <v>331</v>
      </c>
      <c r="AH821" s="114" t="s">
        <v>237</v>
      </c>
      <c r="AI821" s="110"/>
    </row>
    <row r="822" spans="27:35">
      <c r="AA822" s="110" t="str">
        <f t="shared" si="144"/>
        <v>Lithuania</v>
      </c>
      <c r="AB822" s="114" t="str">
        <f t="shared" si="138"/>
        <v>Car</v>
      </c>
      <c r="AC822" s="110" t="str">
        <f>$X$8</f>
        <v>Car - Diesel</v>
      </c>
      <c r="AD822" s="114" t="str">
        <f t="shared" si="133"/>
        <v>LithuaniaCar - Diesel</v>
      </c>
      <c r="AE822" s="114">
        <v>2024</v>
      </c>
      <c r="AF822" s="117">
        <v>0.21129999999999999</v>
      </c>
      <c r="AG822" s="114" t="s">
        <v>331</v>
      </c>
      <c r="AH822" s="114" t="s">
        <v>237</v>
      </c>
      <c r="AI822" s="110"/>
    </row>
    <row r="823" spans="27:35">
      <c r="AA823" s="110" t="str">
        <f t="shared" si="144"/>
        <v>Lithuania</v>
      </c>
      <c r="AB823" s="114" t="str">
        <f t="shared" si="138"/>
        <v>Car</v>
      </c>
      <c r="AC823" s="110" t="str">
        <f>$X$7</f>
        <v>Car - Petrol</v>
      </c>
      <c r="AD823" s="114" t="str">
        <f t="shared" si="133"/>
        <v>LithuaniaCar - Petrol</v>
      </c>
      <c r="AE823" s="114">
        <v>2024</v>
      </c>
      <c r="AF823" s="117">
        <v>0.21049000000000001</v>
      </c>
      <c r="AG823" s="114" t="s">
        <v>331</v>
      </c>
      <c r="AH823" s="114" t="s">
        <v>237</v>
      </c>
      <c r="AI823" s="110"/>
    </row>
    <row r="824" spans="27:35">
      <c r="AA824" s="110" t="str">
        <f t="shared" si="144"/>
        <v>Lithuania</v>
      </c>
      <c r="AB824" s="114" t="str">
        <f t="shared" si="138"/>
        <v>Car</v>
      </c>
      <c r="AC824" s="110" t="str">
        <f>$X$9</f>
        <v>Car - Hybrid</v>
      </c>
      <c r="AD824" s="114" t="str">
        <f t="shared" si="133"/>
        <v>LithuaniaCar - Hybrid</v>
      </c>
      <c r="AE824" s="114">
        <v>2024</v>
      </c>
      <c r="AF824" s="117">
        <v>0.15921999999999997</v>
      </c>
      <c r="AG824" s="114" t="s">
        <v>331</v>
      </c>
      <c r="AH824" s="114" t="s">
        <v>237</v>
      </c>
      <c r="AI824" s="110"/>
    </row>
    <row r="825" spans="27:35">
      <c r="AA825" s="110" t="str">
        <f t="shared" ref="AA825:AA828" si="145">$A$26</f>
        <v>Luxembourg</v>
      </c>
      <c r="AB825" s="114" t="str">
        <f t="shared" si="138"/>
        <v>Car</v>
      </c>
      <c r="AC825" s="110" t="str">
        <f>$X$6</f>
        <v>Car - Average</v>
      </c>
      <c r="AD825" s="114" t="str">
        <f t="shared" si="133"/>
        <v>LuxembourgCar - Average</v>
      </c>
      <c r="AE825" s="114">
        <v>2024</v>
      </c>
      <c r="AF825" s="114">
        <v>0.21773999999999999</v>
      </c>
      <c r="AG825" s="114" t="s">
        <v>331</v>
      </c>
      <c r="AH825" s="114" t="s">
        <v>237</v>
      </c>
      <c r="AI825" s="110"/>
    </row>
    <row r="826" spans="27:35">
      <c r="AA826" s="110" t="str">
        <f t="shared" si="145"/>
        <v>Luxembourg</v>
      </c>
      <c r="AB826" s="114" t="str">
        <f t="shared" si="138"/>
        <v>Car</v>
      </c>
      <c r="AC826" s="110" t="str">
        <f>$X$7</f>
        <v>Car - Petrol</v>
      </c>
      <c r="AD826" s="114" t="str">
        <f t="shared" si="133"/>
        <v>LuxembourgCar - Petrol</v>
      </c>
      <c r="AE826" s="114">
        <v>2024</v>
      </c>
      <c r="AF826" s="117">
        <v>0.21129999999999999</v>
      </c>
      <c r="AG826" s="114" t="s">
        <v>331</v>
      </c>
      <c r="AH826" s="114" t="s">
        <v>237</v>
      </c>
      <c r="AI826" s="110"/>
    </row>
    <row r="827" spans="27:35">
      <c r="AA827" s="110" t="str">
        <f t="shared" si="145"/>
        <v>Luxembourg</v>
      </c>
      <c r="AB827" s="114" t="str">
        <f t="shared" si="138"/>
        <v>Car</v>
      </c>
      <c r="AC827" s="110" t="str">
        <f>$X$8</f>
        <v>Car - Diesel</v>
      </c>
      <c r="AD827" s="114" t="str">
        <f t="shared" si="133"/>
        <v>LuxembourgCar - Diesel</v>
      </c>
      <c r="AE827" s="114">
        <v>2024</v>
      </c>
      <c r="AF827" s="117">
        <v>0.21049000000000001</v>
      </c>
      <c r="AG827" s="114" t="s">
        <v>331</v>
      </c>
      <c r="AH827" s="114" t="s">
        <v>237</v>
      </c>
      <c r="AI827" s="110"/>
    </row>
    <row r="828" spans="27:35">
      <c r="AA828" s="110" t="str">
        <f t="shared" si="145"/>
        <v>Luxembourg</v>
      </c>
      <c r="AB828" s="114" t="str">
        <f t="shared" si="138"/>
        <v>Car</v>
      </c>
      <c r="AC828" s="110" t="str">
        <f>$X$9</f>
        <v>Car - Hybrid</v>
      </c>
      <c r="AD828" s="114" t="str">
        <f t="shared" si="133"/>
        <v>LuxembourgCar - Hybrid</v>
      </c>
      <c r="AE828" s="114">
        <v>2024</v>
      </c>
      <c r="AF828" s="117">
        <v>0.15921999999999997</v>
      </c>
      <c r="AG828" s="114" t="s">
        <v>331</v>
      </c>
      <c r="AH828" s="114" t="s">
        <v>237</v>
      </c>
      <c r="AI828" s="110"/>
    </row>
    <row r="829" spans="27:35">
      <c r="AA829" s="110" t="str">
        <f t="shared" ref="AA829:AA832" si="146">$A$27</f>
        <v>Malta</v>
      </c>
      <c r="AB829" s="114" t="str">
        <f t="shared" si="138"/>
        <v>Car</v>
      </c>
      <c r="AC829" s="110" t="str">
        <f>$X$6</f>
        <v>Car - Average</v>
      </c>
      <c r="AD829" s="114" t="str">
        <f t="shared" si="133"/>
        <v>MaltaCar - Average</v>
      </c>
      <c r="AE829" s="114">
        <v>2024</v>
      </c>
      <c r="AF829" s="114">
        <v>0.21773999999999999</v>
      </c>
      <c r="AG829" s="114" t="s">
        <v>331</v>
      </c>
      <c r="AH829" s="114" t="s">
        <v>237</v>
      </c>
      <c r="AI829" s="110"/>
    </row>
    <row r="830" spans="27:35">
      <c r="AA830" s="110" t="str">
        <f t="shared" si="146"/>
        <v>Malta</v>
      </c>
      <c r="AB830" s="114" t="str">
        <f t="shared" si="138"/>
        <v>Car</v>
      </c>
      <c r="AC830" s="110" t="str">
        <f>$X$8</f>
        <v>Car - Diesel</v>
      </c>
      <c r="AD830" s="114" t="str">
        <f t="shared" si="133"/>
        <v>MaltaCar - Diesel</v>
      </c>
      <c r="AE830" s="114">
        <v>2024</v>
      </c>
      <c r="AF830" s="117">
        <v>0.21129999999999999</v>
      </c>
      <c r="AG830" s="114" t="s">
        <v>331</v>
      </c>
      <c r="AH830" s="114" t="s">
        <v>237</v>
      </c>
      <c r="AI830" s="110"/>
    </row>
    <row r="831" spans="27:35">
      <c r="AA831" s="110" t="str">
        <f t="shared" si="146"/>
        <v>Malta</v>
      </c>
      <c r="AB831" s="114" t="str">
        <f t="shared" si="138"/>
        <v>Car</v>
      </c>
      <c r="AC831" s="110" t="str">
        <f>$X$7</f>
        <v>Car - Petrol</v>
      </c>
      <c r="AD831" s="114" t="str">
        <f t="shared" si="133"/>
        <v>MaltaCar - Petrol</v>
      </c>
      <c r="AE831" s="114">
        <v>2024</v>
      </c>
      <c r="AF831" s="117">
        <v>0.21049000000000001</v>
      </c>
      <c r="AG831" s="114" t="s">
        <v>331</v>
      </c>
      <c r="AH831" s="114" t="s">
        <v>237</v>
      </c>
      <c r="AI831" s="110"/>
    </row>
    <row r="832" spans="27:35">
      <c r="AA832" s="110" t="str">
        <f t="shared" si="146"/>
        <v>Malta</v>
      </c>
      <c r="AB832" s="114" t="str">
        <f t="shared" si="138"/>
        <v>Car</v>
      </c>
      <c r="AC832" s="110" t="str">
        <f>$X$9</f>
        <v>Car - Hybrid</v>
      </c>
      <c r="AD832" s="114" t="str">
        <f t="shared" si="133"/>
        <v>MaltaCar - Hybrid</v>
      </c>
      <c r="AE832" s="114">
        <v>2024</v>
      </c>
      <c r="AF832" s="117">
        <v>0.15921999999999997</v>
      </c>
      <c r="AG832" s="114" t="s">
        <v>331</v>
      </c>
      <c r="AH832" s="114" t="s">
        <v>237</v>
      </c>
      <c r="AI832" s="110"/>
    </row>
    <row r="833" spans="27:35">
      <c r="AA833" s="110" t="str">
        <f t="shared" ref="AA833:AA836" si="147">$A$28</f>
        <v>Moldova</v>
      </c>
      <c r="AB833" s="114" t="str">
        <f t="shared" si="138"/>
        <v>Car</v>
      </c>
      <c r="AC833" s="110" t="str">
        <f>$X$6</f>
        <v>Car - Average</v>
      </c>
      <c r="AD833" s="114" t="str">
        <f t="shared" si="133"/>
        <v>MoldovaCar - Average</v>
      </c>
      <c r="AE833" s="114">
        <v>2024</v>
      </c>
      <c r="AF833" s="114">
        <v>0.21773999999999999</v>
      </c>
      <c r="AG833" s="114" t="s">
        <v>331</v>
      </c>
      <c r="AH833" s="114" t="s">
        <v>237</v>
      </c>
      <c r="AI833" s="110"/>
    </row>
    <row r="834" spans="27:35">
      <c r="AA834" s="110" t="str">
        <f t="shared" si="147"/>
        <v>Moldova</v>
      </c>
      <c r="AB834" s="114" t="str">
        <f t="shared" si="138"/>
        <v>Car</v>
      </c>
      <c r="AC834" s="110" t="str">
        <f>$X$8</f>
        <v>Car - Diesel</v>
      </c>
      <c r="AD834" s="114" t="str">
        <f t="shared" si="133"/>
        <v>MoldovaCar - Diesel</v>
      </c>
      <c r="AE834" s="114">
        <v>2024</v>
      </c>
      <c r="AF834" s="117">
        <v>0.21129999999999999</v>
      </c>
      <c r="AG834" s="114" t="s">
        <v>331</v>
      </c>
      <c r="AH834" s="114" t="s">
        <v>237</v>
      </c>
      <c r="AI834" s="110"/>
    </row>
    <row r="835" spans="27:35">
      <c r="AA835" s="110" t="str">
        <f t="shared" si="147"/>
        <v>Moldova</v>
      </c>
      <c r="AB835" s="114" t="str">
        <f t="shared" si="138"/>
        <v>Car</v>
      </c>
      <c r="AC835" s="110" t="str">
        <f>$X$7</f>
        <v>Car - Petrol</v>
      </c>
      <c r="AD835" s="114" t="str">
        <f t="shared" si="133"/>
        <v>MoldovaCar - Petrol</v>
      </c>
      <c r="AE835" s="114">
        <v>2024</v>
      </c>
      <c r="AF835" s="117">
        <v>0.21049000000000001</v>
      </c>
      <c r="AG835" s="114" t="s">
        <v>331</v>
      </c>
      <c r="AH835" s="114" t="s">
        <v>237</v>
      </c>
      <c r="AI835" s="110"/>
    </row>
    <row r="836" spans="27:35">
      <c r="AA836" s="110" t="str">
        <f t="shared" si="147"/>
        <v>Moldova</v>
      </c>
      <c r="AB836" s="114" t="str">
        <f t="shared" si="138"/>
        <v>Car</v>
      </c>
      <c r="AC836" s="110" t="str">
        <f>$X$9</f>
        <v>Car - Hybrid</v>
      </c>
      <c r="AD836" s="114" t="str">
        <f t="shared" si="133"/>
        <v>MoldovaCar - Hybrid</v>
      </c>
      <c r="AE836" s="114">
        <v>2024</v>
      </c>
      <c r="AF836" s="117">
        <v>0.15921999999999997</v>
      </c>
      <c r="AG836" s="114" t="s">
        <v>331</v>
      </c>
      <c r="AH836" s="114" t="s">
        <v>237</v>
      </c>
      <c r="AI836" s="110"/>
    </row>
    <row r="837" spans="27:35">
      <c r="AA837" s="110" t="str">
        <f t="shared" ref="AA837:AA840" si="148">$A$29</f>
        <v>Monaco</v>
      </c>
      <c r="AB837" s="114" t="str">
        <f t="shared" si="138"/>
        <v>Car</v>
      </c>
      <c r="AC837" s="110" t="str">
        <f>$X$6</f>
        <v>Car - Average</v>
      </c>
      <c r="AD837" s="114" t="str">
        <f t="shared" si="133"/>
        <v>MonacoCar - Average</v>
      </c>
      <c r="AE837" s="114">
        <v>2024</v>
      </c>
      <c r="AF837" s="114">
        <v>0.21773999999999999</v>
      </c>
      <c r="AG837" s="114" t="s">
        <v>331</v>
      </c>
      <c r="AH837" s="114" t="s">
        <v>237</v>
      </c>
      <c r="AI837" s="110"/>
    </row>
    <row r="838" spans="27:35">
      <c r="AA838" s="110" t="str">
        <f t="shared" si="148"/>
        <v>Monaco</v>
      </c>
      <c r="AB838" s="114" t="str">
        <f t="shared" si="138"/>
        <v>Car</v>
      </c>
      <c r="AC838" s="110" t="str">
        <f>$X$8</f>
        <v>Car - Diesel</v>
      </c>
      <c r="AD838" s="114" t="str">
        <f t="shared" si="133"/>
        <v>MonacoCar - Diesel</v>
      </c>
      <c r="AE838" s="114">
        <v>2024</v>
      </c>
      <c r="AF838" s="117">
        <v>0.21129999999999999</v>
      </c>
      <c r="AG838" s="114" t="s">
        <v>331</v>
      </c>
      <c r="AH838" s="114" t="s">
        <v>237</v>
      </c>
      <c r="AI838" s="110"/>
    </row>
    <row r="839" spans="27:35">
      <c r="AA839" s="110" t="str">
        <f t="shared" si="148"/>
        <v>Monaco</v>
      </c>
      <c r="AB839" s="114" t="str">
        <f t="shared" si="138"/>
        <v>Car</v>
      </c>
      <c r="AC839" s="110" t="str">
        <f>$X$7</f>
        <v>Car - Petrol</v>
      </c>
      <c r="AD839" s="114" t="str">
        <f t="shared" si="133"/>
        <v>MonacoCar - Petrol</v>
      </c>
      <c r="AE839" s="114">
        <v>2024</v>
      </c>
      <c r="AF839" s="117">
        <v>0.21049000000000001</v>
      </c>
      <c r="AG839" s="114" t="s">
        <v>331</v>
      </c>
      <c r="AH839" s="114" t="s">
        <v>237</v>
      </c>
      <c r="AI839" s="110"/>
    </row>
    <row r="840" spans="27:35">
      <c r="AA840" s="110" t="str">
        <f t="shared" si="148"/>
        <v>Monaco</v>
      </c>
      <c r="AB840" s="114" t="str">
        <f t="shared" si="138"/>
        <v>Car</v>
      </c>
      <c r="AC840" s="110" t="str">
        <f>$X$9</f>
        <v>Car - Hybrid</v>
      </c>
      <c r="AD840" s="114" t="str">
        <f t="shared" si="133"/>
        <v>MonacoCar - Hybrid</v>
      </c>
      <c r="AE840" s="114">
        <v>2024</v>
      </c>
      <c r="AF840" s="117">
        <v>0.15921999999999997</v>
      </c>
      <c r="AG840" s="114" t="s">
        <v>331</v>
      </c>
      <c r="AH840" s="114" t="s">
        <v>237</v>
      </c>
      <c r="AI840" s="110"/>
    </row>
    <row r="841" spans="27:35">
      <c r="AA841" s="110" t="str">
        <f t="shared" ref="AA841:AA844" si="149">$A$30</f>
        <v>Montenegro</v>
      </c>
      <c r="AB841" s="114" t="str">
        <f t="shared" si="138"/>
        <v>Car</v>
      </c>
      <c r="AC841" s="110" t="str">
        <f>$X$6</f>
        <v>Car - Average</v>
      </c>
      <c r="AD841" s="114" t="str">
        <f t="shared" si="133"/>
        <v>MontenegroCar - Average</v>
      </c>
      <c r="AE841" s="114">
        <v>2024</v>
      </c>
      <c r="AF841" s="114">
        <v>0.21773999999999999</v>
      </c>
      <c r="AG841" s="114" t="s">
        <v>331</v>
      </c>
      <c r="AH841" s="114" t="s">
        <v>237</v>
      </c>
      <c r="AI841" s="110"/>
    </row>
    <row r="842" spans="27:35">
      <c r="AA842" s="110" t="str">
        <f t="shared" si="149"/>
        <v>Montenegro</v>
      </c>
      <c r="AB842" s="114" t="str">
        <f t="shared" si="138"/>
        <v>Car</v>
      </c>
      <c r="AC842" s="110" t="str">
        <f>$X$8</f>
        <v>Car - Diesel</v>
      </c>
      <c r="AD842" s="114" t="str">
        <f t="shared" si="133"/>
        <v>MontenegroCar - Diesel</v>
      </c>
      <c r="AE842" s="114">
        <v>2024</v>
      </c>
      <c r="AF842" s="117">
        <v>0.21129999999999999</v>
      </c>
      <c r="AG842" s="114" t="s">
        <v>331</v>
      </c>
      <c r="AH842" s="114" t="s">
        <v>237</v>
      </c>
      <c r="AI842" s="110"/>
    </row>
    <row r="843" spans="27:35">
      <c r="AA843" s="110" t="str">
        <f t="shared" si="149"/>
        <v>Montenegro</v>
      </c>
      <c r="AB843" s="114" t="str">
        <f t="shared" si="138"/>
        <v>Car</v>
      </c>
      <c r="AC843" s="110" t="str">
        <f>$X$7</f>
        <v>Car - Petrol</v>
      </c>
      <c r="AD843" s="114" t="str">
        <f t="shared" si="133"/>
        <v>MontenegroCar - Petrol</v>
      </c>
      <c r="AE843" s="114">
        <v>2024</v>
      </c>
      <c r="AF843" s="117">
        <v>0.21049000000000001</v>
      </c>
      <c r="AG843" s="114" t="s">
        <v>331</v>
      </c>
      <c r="AH843" s="114" t="s">
        <v>237</v>
      </c>
      <c r="AI843" s="110"/>
    </row>
    <row r="844" spans="27:35">
      <c r="AA844" s="110" t="str">
        <f t="shared" si="149"/>
        <v>Montenegro</v>
      </c>
      <c r="AB844" s="114" t="str">
        <f t="shared" si="138"/>
        <v>Car</v>
      </c>
      <c r="AC844" s="110" t="str">
        <f>$X$9</f>
        <v>Car - Hybrid</v>
      </c>
      <c r="AD844" s="114" t="str">
        <f t="shared" si="133"/>
        <v>MontenegroCar - Hybrid</v>
      </c>
      <c r="AE844" s="114">
        <v>2024</v>
      </c>
      <c r="AF844" s="117">
        <v>0.15921999999999997</v>
      </c>
      <c r="AG844" s="114" t="s">
        <v>331</v>
      </c>
      <c r="AH844" s="114" t="s">
        <v>237</v>
      </c>
      <c r="AI844" s="110"/>
    </row>
    <row r="845" spans="27:35">
      <c r="AA845" s="110" t="str">
        <f t="shared" ref="AA845:AA848" si="150">$A$31</f>
        <v>Netherlands</v>
      </c>
      <c r="AB845" s="114" t="str">
        <f t="shared" si="138"/>
        <v>Car</v>
      </c>
      <c r="AC845" s="110" t="str">
        <f>$X$6</f>
        <v>Car - Average</v>
      </c>
      <c r="AD845" s="114" t="str">
        <f t="shared" ref="AD845:AD908" si="151">AA845&amp;AC845</f>
        <v>NetherlandsCar - Average</v>
      </c>
      <c r="AE845" s="110">
        <v>2025</v>
      </c>
      <c r="AF845" s="114">
        <v>0.191</v>
      </c>
      <c r="AG845" s="114" t="s">
        <v>331</v>
      </c>
      <c r="AH845" s="113" t="s">
        <v>362</v>
      </c>
      <c r="AI845" s="110"/>
    </row>
    <row r="846" spans="27:35">
      <c r="AA846" s="110" t="str">
        <f t="shared" si="150"/>
        <v>Netherlands</v>
      </c>
      <c r="AB846" s="114" t="str">
        <f t="shared" si="138"/>
        <v>Car</v>
      </c>
      <c r="AC846" s="110" t="str">
        <f>$X$8</f>
        <v>Car - Diesel</v>
      </c>
      <c r="AD846" s="114" t="str">
        <f t="shared" si="151"/>
        <v>NetherlandsCar - Diesel</v>
      </c>
      <c r="AE846" s="110">
        <v>2025</v>
      </c>
      <c r="AF846" s="117">
        <v>0.21129999999999999</v>
      </c>
      <c r="AG846" s="114" t="s">
        <v>331</v>
      </c>
      <c r="AH846" s="113" t="s">
        <v>362</v>
      </c>
      <c r="AI846" s="110"/>
    </row>
    <row r="847" spans="27:35">
      <c r="AA847" s="110" t="str">
        <f t="shared" si="150"/>
        <v>Netherlands</v>
      </c>
      <c r="AB847" s="114" t="str">
        <f t="shared" si="138"/>
        <v>Car</v>
      </c>
      <c r="AC847" s="110" t="str">
        <f>$X$7</f>
        <v>Car - Petrol</v>
      </c>
      <c r="AD847" s="114" t="str">
        <f t="shared" si="151"/>
        <v>NetherlandsCar - Petrol</v>
      </c>
      <c r="AE847" s="110">
        <v>2025</v>
      </c>
      <c r="AF847" s="117">
        <v>0.21049000000000001</v>
      </c>
      <c r="AG847" s="114" t="s">
        <v>331</v>
      </c>
      <c r="AH847" s="113" t="s">
        <v>362</v>
      </c>
      <c r="AI847" s="110"/>
    </row>
    <row r="848" spans="27:35">
      <c r="AA848" s="110" t="str">
        <f t="shared" si="150"/>
        <v>Netherlands</v>
      </c>
      <c r="AB848" s="114" t="str">
        <f t="shared" si="138"/>
        <v>Car</v>
      </c>
      <c r="AC848" s="110" t="str">
        <f>$X$9</f>
        <v>Car - Hybrid</v>
      </c>
      <c r="AD848" s="114" t="str">
        <f t="shared" si="151"/>
        <v>NetherlandsCar - Hybrid</v>
      </c>
      <c r="AE848" s="110">
        <v>2025</v>
      </c>
      <c r="AF848" s="117">
        <v>0.15921999999999997</v>
      </c>
      <c r="AG848" s="114" t="s">
        <v>331</v>
      </c>
      <c r="AH848" s="113" t="s">
        <v>362</v>
      </c>
      <c r="AI848" s="110"/>
    </row>
    <row r="849" spans="27:35">
      <c r="AA849" s="110" t="str">
        <f t="shared" ref="AA849:AA852" si="152">$A$32</f>
        <v>North Macedonia</v>
      </c>
      <c r="AB849" s="114" t="str">
        <f t="shared" si="138"/>
        <v>Car</v>
      </c>
      <c r="AC849" s="110" t="str">
        <f>$X$6</f>
        <v>Car - Average</v>
      </c>
      <c r="AD849" s="114" t="str">
        <f t="shared" si="151"/>
        <v>North MacedoniaCar - Average</v>
      </c>
      <c r="AE849" s="114">
        <v>2024</v>
      </c>
      <c r="AF849" s="114">
        <v>0.21773999999999999</v>
      </c>
      <c r="AG849" s="114" t="s">
        <v>331</v>
      </c>
      <c r="AH849" s="114" t="s">
        <v>237</v>
      </c>
      <c r="AI849" s="110"/>
    </row>
    <row r="850" spans="27:35">
      <c r="AA850" s="110" t="str">
        <f t="shared" si="152"/>
        <v>North Macedonia</v>
      </c>
      <c r="AB850" s="114" t="str">
        <f t="shared" si="138"/>
        <v>Car</v>
      </c>
      <c r="AC850" s="110" t="str">
        <f>$X$8</f>
        <v>Car - Diesel</v>
      </c>
      <c r="AD850" s="114" t="str">
        <f t="shared" si="151"/>
        <v>North MacedoniaCar - Diesel</v>
      </c>
      <c r="AE850" s="114">
        <v>2024</v>
      </c>
      <c r="AF850" s="117">
        <v>0.21129999999999999</v>
      </c>
      <c r="AG850" s="114" t="s">
        <v>331</v>
      </c>
      <c r="AH850" s="114" t="s">
        <v>237</v>
      </c>
      <c r="AI850" s="110"/>
    </row>
    <row r="851" spans="27:35">
      <c r="AA851" s="110" t="str">
        <f t="shared" si="152"/>
        <v>North Macedonia</v>
      </c>
      <c r="AB851" s="114" t="str">
        <f t="shared" si="138"/>
        <v>Car</v>
      </c>
      <c r="AC851" s="110" t="str">
        <f>$X$7</f>
        <v>Car - Petrol</v>
      </c>
      <c r="AD851" s="114" t="str">
        <f t="shared" si="151"/>
        <v>North MacedoniaCar - Petrol</v>
      </c>
      <c r="AE851" s="114">
        <v>2024</v>
      </c>
      <c r="AF851" s="117">
        <v>0.21049000000000001</v>
      </c>
      <c r="AG851" s="114" t="s">
        <v>331</v>
      </c>
      <c r="AH851" s="114" t="s">
        <v>237</v>
      </c>
      <c r="AI851" s="110"/>
    </row>
    <row r="852" spans="27:35">
      <c r="AA852" s="110" t="str">
        <f t="shared" si="152"/>
        <v>North Macedonia</v>
      </c>
      <c r="AB852" s="114" t="str">
        <f t="shared" si="138"/>
        <v>Car</v>
      </c>
      <c r="AC852" s="110" t="str">
        <f>$X$9</f>
        <v>Car - Hybrid</v>
      </c>
      <c r="AD852" s="114" t="str">
        <f t="shared" si="151"/>
        <v>North MacedoniaCar - Hybrid</v>
      </c>
      <c r="AE852" s="114">
        <v>2024</v>
      </c>
      <c r="AF852" s="117">
        <v>0.15921999999999997</v>
      </c>
      <c r="AG852" s="114" t="s">
        <v>331</v>
      </c>
      <c r="AH852" s="114" t="s">
        <v>237</v>
      </c>
      <c r="AI852" s="110"/>
    </row>
    <row r="853" spans="27:35">
      <c r="AA853" s="110" t="str">
        <f t="shared" ref="AA853:AA856" si="153">$A$33</f>
        <v>Norway</v>
      </c>
      <c r="AB853" s="114" t="str">
        <f t="shared" si="138"/>
        <v>Car</v>
      </c>
      <c r="AC853" s="110" t="str">
        <f>$X$6</f>
        <v>Car - Average</v>
      </c>
      <c r="AD853" s="114" t="str">
        <f t="shared" si="151"/>
        <v>NorwayCar - Average</v>
      </c>
      <c r="AE853" s="114">
        <v>2024</v>
      </c>
      <c r="AF853" s="114">
        <v>0.21773999999999999</v>
      </c>
      <c r="AG853" s="114" t="s">
        <v>331</v>
      </c>
      <c r="AH853" s="114" t="s">
        <v>237</v>
      </c>
      <c r="AI853" s="110"/>
    </row>
    <row r="854" spans="27:35">
      <c r="AA854" s="110" t="str">
        <f t="shared" si="153"/>
        <v>Norway</v>
      </c>
      <c r="AB854" s="114" t="str">
        <f t="shared" si="138"/>
        <v>Car</v>
      </c>
      <c r="AC854" s="110" t="str">
        <f>$X$8</f>
        <v>Car - Diesel</v>
      </c>
      <c r="AD854" s="114" t="str">
        <f t="shared" si="151"/>
        <v>NorwayCar - Diesel</v>
      </c>
      <c r="AE854" s="114">
        <v>2024</v>
      </c>
      <c r="AF854" s="117">
        <v>0.21129999999999999</v>
      </c>
      <c r="AG854" s="114" t="s">
        <v>331</v>
      </c>
      <c r="AH854" s="114" t="s">
        <v>237</v>
      </c>
      <c r="AI854" s="110"/>
    </row>
    <row r="855" spans="27:35">
      <c r="AA855" s="110" t="str">
        <f t="shared" si="153"/>
        <v>Norway</v>
      </c>
      <c r="AB855" s="114" t="str">
        <f t="shared" si="138"/>
        <v>Car</v>
      </c>
      <c r="AC855" s="110" t="str">
        <f>$X$7</f>
        <v>Car - Petrol</v>
      </c>
      <c r="AD855" s="114" t="str">
        <f t="shared" si="151"/>
        <v>NorwayCar - Petrol</v>
      </c>
      <c r="AE855" s="114">
        <v>2024</v>
      </c>
      <c r="AF855" s="117">
        <v>0.21049000000000001</v>
      </c>
      <c r="AG855" s="114" t="s">
        <v>331</v>
      </c>
      <c r="AH855" s="114" t="s">
        <v>237</v>
      </c>
      <c r="AI855" s="110"/>
    </row>
    <row r="856" spans="27:35">
      <c r="AA856" s="110" t="str">
        <f t="shared" si="153"/>
        <v>Norway</v>
      </c>
      <c r="AB856" s="114" t="str">
        <f t="shared" si="138"/>
        <v>Car</v>
      </c>
      <c r="AC856" s="110" t="str">
        <f>$X$9</f>
        <v>Car - Hybrid</v>
      </c>
      <c r="AD856" s="114" t="str">
        <f t="shared" si="151"/>
        <v>NorwayCar - Hybrid</v>
      </c>
      <c r="AE856" s="114">
        <v>2024</v>
      </c>
      <c r="AF856" s="117">
        <v>0.15921999999999997</v>
      </c>
      <c r="AG856" s="114" t="s">
        <v>331</v>
      </c>
      <c r="AH856" s="114" t="s">
        <v>237</v>
      </c>
      <c r="AI856" s="110"/>
    </row>
    <row r="857" spans="27:35">
      <c r="AA857" s="110" t="str">
        <f t="shared" ref="AA857:AA860" si="154">$A$34</f>
        <v>Poland</v>
      </c>
      <c r="AB857" s="114" t="str">
        <f t="shared" si="138"/>
        <v>Car</v>
      </c>
      <c r="AC857" s="110" t="str">
        <f>$X$6</f>
        <v>Car - Average</v>
      </c>
      <c r="AD857" s="114" t="str">
        <f t="shared" si="151"/>
        <v>PolandCar - Average</v>
      </c>
      <c r="AE857" s="114">
        <v>2024</v>
      </c>
      <c r="AF857" s="114">
        <v>0.21773999999999999</v>
      </c>
      <c r="AG857" s="114" t="s">
        <v>331</v>
      </c>
      <c r="AH857" s="114" t="s">
        <v>237</v>
      </c>
      <c r="AI857" s="110"/>
    </row>
    <row r="858" spans="27:35">
      <c r="AA858" s="110" t="str">
        <f t="shared" si="154"/>
        <v>Poland</v>
      </c>
      <c r="AB858" s="114" t="str">
        <f t="shared" si="138"/>
        <v>Car</v>
      </c>
      <c r="AC858" s="110" t="str">
        <f>$X$8</f>
        <v>Car - Diesel</v>
      </c>
      <c r="AD858" s="114" t="str">
        <f t="shared" si="151"/>
        <v>PolandCar - Diesel</v>
      </c>
      <c r="AE858" s="114">
        <v>2024</v>
      </c>
      <c r="AF858" s="117">
        <v>0.21129999999999999</v>
      </c>
      <c r="AG858" s="114" t="s">
        <v>331</v>
      </c>
      <c r="AH858" s="114" t="s">
        <v>237</v>
      </c>
      <c r="AI858" s="110"/>
    </row>
    <row r="859" spans="27:35">
      <c r="AA859" s="110" t="str">
        <f t="shared" si="154"/>
        <v>Poland</v>
      </c>
      <c r="AB859" s="114" t="str">
        <f t="shared" si="138"/>
        <v>Car</v>
      </c>
      <c r="AC859" s="110" t="str">
        <f>$X$7</f>
        <v>Car - Petrol</v>
      </c>
      <c r="AD859" s="114" t="str">
        <f t="shared" si="151"/>
        <v>PolandCar - Petrol</v>
      </c>
      <c r="AE859" s="114">
        <v>2024</v>
      </c>
      <c r="AF859" s="117">
        <v>0.21049000000000001</v>
      </c>
      <c r="AG859" s="114" t="s">
        <v>331</v>
      </c>
      <c r="AH859" s="114" t="s">
        <v>237</v>
      </c>
      <c r="AI859" s="110"/>
    </row>
    <row r="860" spans="27:35">
      <c r="AA860" s="110" t="str">
        <f t="shared" si="154"/>
        <v>Poland</v>
      </c>
      <c r="AB860" s="114" t="str">
        <f t="shared" si="138"/>
        <v>Car</v>
      </c>
      <c r="AC860" s="110" t="str">
        <f>$X$9</f>
        <v>Car - Hybrid</v>
      </c>
      <c r="AD860" s="114" t="str">
        <f t="shared" si="151"/>
        <v>PolandCar - Hybrid</v>
      </c>
      <c r="AE860" s="114">
        <v>2024</v>
      </c>
      <c r="AF860" s="117">
        <v>0.15921999999999997</v>
      </c>
      <c r="AG860" s="114" t="s">
        <v>331</v>
      </c>
      <c r="AH860" s="114" t="s">
        <v>237</v>
      </c>
      <c r="AI860" s="110"/>
    </row>
    <row r="861" spans="27:35">
      <c r="AA861" s="110" t="str">
        <f t="shared" ref="AA861:AA864" si="155">$A$35</f>
        <v>Portugal</v>
      </c>
      <c r="AB861" s="114" t="str">
        <f t="shared" si="138"/>
        <v>Car</v>
      </c>
      <c r="AC861" s="110" t="str">
        <f>$X$6</f>
        <v>Car - Average</v>
      </c>
      <c r="AD861" s="114" t="str">
        <f t="shared" si="151"/>
        <v>PortugalCar - Average</v>
      </c>
      <c r="AE861" s="114">
        <v>2024</v>
      </c>
      <c r="AF861" s="114">
        <v>0.21773999999999999</v>
      </c>
      <c r="AG861" s="114" t="s">
        <v>331</v>
      </c>
      <c r="AH861" s="114" t="s">
        <v>237</v>
      </c>
      <c r="AI861" s="110"/>
    </row>
    <row r="862" spans="27:35">
      <c r="AA862" s="110" t="str">
        <f t="shared" si="155"/>
        <v>Portugal</v>
      </c>
      <c r="AB862" s="114" t="str">
        <f t="shared" ref="AB862:AB905" si="156">$S$4</f>
        <v>Car</v>
      </c>
      <c r="AC862" s="110" t="str">
        <f>$X$8</f>
        <v>Car - Diesel</v>
      </c>
      <c r="AD862" s="114" t="str">
        <f t="shared" si="151"/>
        <v>PortugalCar - Diesel</v>
      </c>
      <c r="AE862" s="114">
        <v>2024</v>
      </c>
      <c r="AF862" s="117">
        <v>0.21129999999999999</v>
      </c>
      <c r="AG862" s="114" t="s">
        <v>331</v>
      </c>
      <c r="AH862" s="114" t="s">
        <v>237</v>
      </c>
      <c r="AI862" s="110"/>
    </row>
    <row r="863" spans="27:35">
      <c r="AA863" s="110" t="str">
        <f t="shared" si="155"/>
        <v>Portugal</v>
      </c>
      <c r="AB863" s="114" t="str">
        <f t="shared" si="156"/>
        <v>Car</v>
      </c>
      <c r="AC863" s="110" t="str">
        <f>$X$7</f>
        <v>Car - Petrol</v>
      </c>
      <c r="AD863" s="114" t="str">
        <f t="shared" si="151"/>
        <v>PortugalCar - Petrol</v>
      </c>
      <c r="AE863" s="114">
        <v>2024</v>
      </c>
      <c r="AF863" s="117">
        <v>0.21049000000000001</v>
      </c>
      <c r="AG863" s="114" t="s">
        <v>331</v>
      </c>
      <c r="AH863" s="114" t="s">
        <v>237</v>
      </c>
      <c r="AI863" s="110"/>
    </row>
    <row r="864" spans="27:35">
      <c r="AA864" s="110" t="str">
        <f t="shared" si="155"/>
        <v>Portugal</v>
      </c>
      <c r="AB864" s="114" t="str">
        <f t="shared" si="156"/>
        <v>Car</v>
      </c>
      <c r="AC864" s="110" t="str">
        <f>$X$9</f>
        <v>Car - Hybrid</v>
      </c>
      <c r="AD864" s="114" t="str">
        <f t="shared" si="151"/>
        <v>PortugalCar - Hybrid</v>
      </c>
      <c r="AE864" s="114">
        <v>2024</v>
      </c>
      <c r="AF864" s="117">
        <v>0.15921999999999997</v>
      </c>
      <c r="AG864" s="114" t="s">
        <v>331</v>
      </c>
      <c r="AH864" s="114" t="s">
        <v>237</v>
      </c>
      <c r="AI864" s="110"/>
    </row>
    <row r="865" spans="27:35">
      <c r="AA865" s="110" t="str">
        <f t="shared" ref="AA865:AA868" si="157">$A$36</f>
        <v>Romania</v>
      </c>
      <c r="AB865" s="114" t="str">
        <f t="shared" si="156"/>
        <v>Car</v>
      </c>
      <c r="AC865" s="110" t="str">
        <f>$X$6</f>
        <v>Car - Average</v>
      </c>
      <c r="AD865" s="114" t="str">
        <f t="shared" si="151"/>
        <v>RomaniaCar - Average</v>
      </c>
      <c r="AE865" s="114">
        <v>2024</v>
      </c>
      <c r="AF865" s="114">
        <v>0.21773999999999999</v>
      </c>
      <c r="AG865" s="114" t="s">
        <v>331</v>
      </c>
      <c r="AH865" s="114" t="s">
        <v>237</v>
      </c>
      <c r="AI865" s="110"/>
    </row>
    <row r="866" spans="27:35">
      <c r="AA866" s="110" t="str">
        <f t="shared" si="157"/>
        <v>Romania</v>
      </c>
      <c r="AB866" s="114" t="str">
        <f t="shared" si="156"/>
        <v>Car</v>
      </c>
      <c r="AC866" s="110" t="str">
        <f>$X$8</f>
        <v>Car - Diesel</v>
      </c>
      <c r="AD866" s="114" t="str">
        <f t="shared" si="151"/>
        <v>RomaniaCar - Diesel</v>
      </c>
      <c r="AE866" s="114">
        <v>2024</v>
      </c>
      <c r="AF866" s="117">
        <v>0.21129999999999999</v>
      </c>
      <c r="AG866" s="114" t="s">
        <v>331</v>
      </c>
      <c r="AH866" s="114" t="s">
        <v>237</v>
      </c>
      <c r="AI866" s="110"/>
    </row>
    <row r="867" spans="27:35">
      <c r="AA867" s="110" t="str">
        <f t="shared" si="157"/>
        <v>Romania</v>
      </c>
      <c r="AB867" s="114" t="str">
        <f t="shared" si="156"/>
        <v>Car</v>
      </c>
      <c r="AC867" s="110" t="str">
        <f>$X$7</f>
        <v>Car - Petrol</v>
      </c>
      <c r="AD867" s="114" t="str">
        <f t="shared" si="151"/>
        <v>RomaniaCar - Petrol</v>
      </c>
      <c r="AE867" s="114">
        <v>2024</v>
      </c>
      <c r="AF867" s="117">
        <v>0.21049000000000001</v>
      </c>
      <c r="AG867" s="114" t="s">
        <v>331</v>
      </c>
      <c r="AH867" s="114" t="s">
        <v>237</v>
      </c>
      <c r="AI867" s="110"/>
    </row>
    <row r="868" spans="27:35">
      <c r="AA868" s="110" t="str">
        <f t="shared" si="157"/>
        <v>Romania</v>
      </c>
      <c r="AB868" s="114" t="str">
        <f t="shared" si="156"/>
        <v>Car</v>
      </c>
      <c r="AC868" s="110" t="str">
        <f>$X$9</f>
        <v>Car - Hybrid</v>
      </c>
      <c r="AD868" s="114" t="str">
        <f t="shared" si="151"/>
        <v>RomaniaCar - Hybrid</v>
      </c>
      <c r="AE868" s="114">
        <v>2024</v>
      </c>
      <c r="AF868" s="117">
        <v>0.15921999999999997</v>
      </c>
      <c r="AG868" s="114" t="s">
        <v>331</v>
      </c>
      <c r="AH868" s="114" t="s">
        <v>237</v>
      </c>
      <c r="AI868" s="110"/>
    </row>
    <row r="869" spans="27:35">
      <c r="AA869" s="110" t="str">
        <f t="shared" ref="AA869:AA872" si="158">$A$37</f>
        <v>San Marino</v>
      </c>
      <c r="AB869" s="114" t="str">
        <f t="shared" si="156"/>
        <v>Car</v>
      </c>
      <c r="AC869" s="110" t="str">
        <f>$X$6</f>
        <v>Car - Average</v>
      </c>
      <c r="AD869" s="114" t="str">
        <f t="shared" si="151"/>
        <v>San MarinoCar - Average</v>
      </c>
      <c r="AE869" s="114">
        <v>2024</v>
      </c>
      <c r="AF869" s="114">
        <v>0.21773999999999999</v>
      </c>
      <c r="AG869" s="114" t="s">
        <v>331</v>
      </c>
      <c r="AH869" s="114" t="s">
        <v>237</v>
      </c>
      <c r="AI869" s="110"/>
    </row>
    <row r="870" spans="27:35">
      <c r="AA870" s="110" t="str">
        <f t="shared" si="158"/>
        <v>San Marino</v>
      </c>
      <c r="AB870" s="114" t="str">
        <f t="shared" si="156"/>
        <v>Car</v>
      </c>
      <c r="AC870" s="110" t="str">
        <f>$X$8</f>
        <v>Car - Diesel</v>
      </c>
      <c r="AD870" s="114" t="str">
        <f t="shared" si="151"/>
        <v>San MarinoCar - Diesel</v>
      </c>
      <c r="AE870" s="114">
        <v>2024</v>
      </c>
      <c r="AF870" s="117">
        <v>0.21129999999999999</v>
      </c>
      <c r="AG870" s="114" t="s">
        <v>331</v>
      </c>
      <c r="AH870" s="114" t="s">
        <v>237</v>
      </c>
      <c r="AI870" s="110"/>
    </row>
    <row r="871" spans="27:35">
      <c r="AA871" s="110" t="str">
        <f t="shared" si="158"/>
        <v>San Marino</v>
      </c>
      <c r="AB871" s="114" t="str">
        <f t="shared" si="156"/>
        <v>Car</v>
      </c>
      <c r="AC871" s="110" t="str">
        <f>$X$7</f>
        <v>Car - Petrol</v>
      </c>
      <c r="AD871" s="114" t="str">
        <f t="shared" si="151"/>
        <v>San MarinoCar - Petrol</v>
      </c>
      <c r="AE871" s="114">
        <v>2024</v>
      </c>
      <c r="AF871" s="117">
        <v>0.21049000000000001</v>
      </c>
      <c r="AG871" s="114" t="s">
        <v>331</v>
      </c>
      <c r="AH871" s="114" t="s">
        <v>237</v>
      </c>
      <c r="AI871" s="110"/>
    </row>
    <row r="872" spans="27:35">
      <c r="AA872" s="110" t="str">
        <f t="shared" si="158"/>
        <v>San Marino</v>
      </c>
      <c r="AB872" s="114" t="str">
        <f t="shared" si="156"/>
        <v>Car</v>
      </c>
      <c r="AC872" s="110" t="str">
        <f>$X$9</f>
        <v>Car - Hybrid</v>
      </c>
      <c r="AD872" s="114" t="str">
        <f t="shared" si="151"/>
        <v>San MarinoCar - Hybrid</v>
      </c>
      <c r="AE872" s="114">
        <v>2024</v>
      </c>
      <c r="AF872" s="117">
        <v>0.15921999999999997</v>
      </c>
      <c r="AG872" s="114" t="s">
        <v>331</v>
      </c>
      <c r="AH872" s="114" t="s">
        <v>237</v>
      </c>
      <c r="AI872" s="110"/>
    </row>
    <row r="873" spans="27:35">
      <c r="AA873" s="110" t="str">
        <f t="shared" ref="AA873:AA876" si="159">$A$38</f>
        <v>Serbia</v>
      </c>
      <c r="AB873" s="114" t="str">
        <f t="shared" si="156"/>
        <v>Car</v>
      </c>
      <c r="AC873" s="110" t="str">
        <f>$X$6</f>
        <v>Car - Average</v>
      </c>
      <c r="AD873" s="114" t="str">
        <f t="shared" si="151"/>
        <v>SerbiaCar - Average</v>
      </c>
      <c r="AE873" s="114">
        <v>2024</v>
      </c>
      <c r="AF873" s="114">
        <v>0.21773999999999999</v>
      </c>
      <c r="AG873" s="114" t="s">
        <v>331</v>
      </c>
      <c r="AH873" s="114" t="s">
        <v>237</v>
      </c>
      <c r="AI873" s="110"/>
    </row>
    <row r="874" spans="27:35">
      <c r="AA874" s="110" t="str">
        <f t="shared" si="159"/>
        <v>Serbia</v>
      </c>
      <c r="AB874" s="114" t="str">
        <f t="shared" si="156"/>
        <v>Car</v>
      </c>
      <c r="AC874" s="110" t="str">
        <f>$X$8</f>
        <v>Car - Diesel</v>
      </c>
      <c r="AD874" s="114" t="str">
        <f t="shared" si="151"/>
        <v>SerbiaCar - Diesel</v>
      </c>
      <c r="AE874" s="114">
        <v>2024</v>
      </c>
      <c r="AF874" s="117">
        <v>0.21129999999999999</v>
      </c>
      <c r="AG874" s="114" t="s">
        <v>331</v>
      </c>
      <c r="AH874" s="114" t="s">
        <v>237</v>
      </c>
      <c r="AI874" s="110"/>
    </row>
    <row r="875" spans="27:35">
      <c r="AA875" s="110" t="str">
        <f t="shared" si="159"/>
        <v>Serbia</v>
      </c>
      <c r="AB875" s="114" t="str">
        <f t="shared" si="156"/>
        <v>Car</v>
      </c>
      <c r="AC875" s="110" t="str">
        <f>$X$7</f>
        <v>Car - Petrol</v>
      </c>
      <c r="AD875" s="114" t="str">
        <f t="shared" si="151"/>
        <v>SerbiaCar - Petrol</v>
      </c>
      <c r="AE875" s="114">
        <v>2024</v>
      </c>
      <c r="AF875" s="117">
        <v>0.21049000000000001</v>
      </c>
      <c r="AG875" s="114" t="s">
        <v>331</v>
      </c>
      <c r="AH875" s="114" t="s">
        <v>237</v>
      </c>
      <c r="AI875" s="110"/>
    </row>
    <row r="876" spans="27:35">
      <c r="AA876" s="110" t="str">
        <f t="shared" si="159"/>
        <v>Serbia</v>
      </c>
      <c r="AB876" s="114" t="str">
        <f t="shared" si="156"/>
        <v>Car</v>
      </c>
      <c r="AC876" s="110" t="str">
        <f>$X$9</f>
        <v>Car - Hybrid</v>
      </c>
      <c r="AD876" s="114" t="str">
        <f t="shared" si="151"/>
        <v>SerbiaCar - Hybrid</v>
      </c>
      <c r="AE876" s="114">
        <v>2024</v>
      </c>
      <c r="AF876" s="117">
        <v>0.15921999999999997</v>
      </c>
      <c r="AG876" s="114" t="s">
        <v>331</v>
      </c>
      <c r="AH876" s="114" t="s">
        <v>237</v>
      </c>
      <c r="AI876" s="110"/>
    </row>
    <row r="877" spans="27:35">
      <c r="AA877" s="110" t="str">
        <f t="shared" ref="AA877:AA880" si="160">$A$39</f>
        <v>Slovakia</v>
      </c>
      <c r="AB877" s="114" t="str">
        <f t="shared" si="156"/>
        <v>Car</v>
      </c>
      <c r="AC877" s="110" t="str">
        <f>$X$6</f>
        <v>Car - Average</v>
      </c>
      <c r="AD877" s="114" t="str">
        <f t="shared" si="151"/>
        <v>SlovakiaCar - Average</v>
      </c>
      <c r="AE877" s="114">
        <v>2024</v>
      </c>
      <c r="AF877" s="114">
        <v>0.21773999999999999</v>
      </c>
      <c r="AG877" s="114" t="s">
        <v>331</v>
      </c>
      <c r="AH877" s="114" t="s">
        <v>237</v>
      </c>
      <c r="AI877" s="110"/>
    </row>
    <row r="878" spans="27:35">
      <c r="AA878" s="110" t="str">
        <f t="shared" si="160"/>
        <v>Slovakia</v>
      </c>
      <c r="AB878" s="114" t="str">
        <f t="shared" si="156"/>
        <v>Car</v>
      </c>
      <c r="AC878" s="110" t="str">
        <f>$X$8</f>
        <v>Car - Diesel</v>
      </c>
      <c r="AD878" s="114" t="str">
        <f t="shared" si="151"/>
        <v>SlovakiaCar - Diesel</v>
      </c>
      <c r="AE878" s="114">
        <v>2024</v>
      </c>
      <c r="AF878" s="117">
        <v>0.21129999999999999</v>
      </c>
      <c r="AG878" s="114" t="s">
        <v>331</v>
      </c>
      <c r="AH878" s="114" t="s">
        <v>237</v>
      </c>
      <c r="AI878" s="110"/>
    </row>
    <row r="879" spans="27:35">
      <c r="AA879" s="110" t="str">
        <f t="shared" si="160"/>
        <v>Slovakia</v>
      </c>
      <c r="AB879" s="114" t="str">
        <f t="shared" si="156"/>
        <v>Car</v>
      </c>
      <c r="AC879" s="110" t="str">
        <f>$X$7</f>
        <v>Car - Petrol</v>
      </c>
      <c r="AD879" s="114" t="str">
        <f t="shared" si="151"/>
        <v>SlovakiaCar - Petrol</v>
      </c>
      <c r="AE879" s="114">
        <v>2024</v>
      </c>
      <c r="AF879" s="117">
        <v>0.21049000000000001</v>
      </c>
      <c r="AG879" s="114" t="s">
        <v>331</v>
      </c>
      <c r="AH879" s="114" t="s">
        <v>237</v>
      </c>
      <c r="AI879" s="110"/>
    </row>
    <row r="880" spans="27:35">
      <c r="AA880" s="110" t="str">
        <f t="shared" si="160"/>
        <v>Slovakia</v>
      </c>
      <c r="AB880" s="114" t="str">
        <f t="shared" si="156"/>
        <v>Car</v>
      </c>
      <c r="AC880" s="110" t="str">
        <f>$X$9</f>
        <v>Car - Hybrid</v>
      </c>
      <c r="AD880" s="114" t="str">
        <f t="shared" si="151"/>
        <v>SlovakiaCar - Hybrid</v>
      </c>
      <c r="AE880" s="114">
        <v>2024</v>
      </c>
      <c r="AF880" s="117">
        <v>0.15921999999999997</v>
      </c>
      <c r="AG880" s="114" t="s">
        <v>331</v>
      </c>
      <c r="AH880" s="114" t="s">
        <v>237</v>
      </c>
      <c r="AI880" s="110"/>
    </row>
    <row r="881" spans="27:35">
      <c r="AA881" s="110" t="str">
        <f t="shared" ref="AA881:AA884" si="161">$A$40</f>
        <v>Slovenia</v>
      </c>
      <c r="AB881" s="114" t="str">
        <f t="shared" si="156"/>
        <v>Car</v>
      </c>
      <c r="AC881" s="110" t="str">
        <f>$X$6</f>
        <v>Car - Average</v>
      </c>
      <c r="AD881" s="114" t="str">
        <f t="shared" si="151"/>
        <v>SloveniaCar - Average</v>
      </c>
      <c r="AE881" s="114">
        <v>2024</v>
      </c>
      <c r="AF881" s="114">
        <v>0.21773999999999999</v>
      </c>
      <c r="AG881" s="114" t="s">
        <v>331</v>
      </c>
      <c r="AH881" s="114" t="s">
        <v>237</v>
      </c>
      <c r="AI881" s="110"/>
    </row>
    <row r="882" spans="27:35">
      <c r="AA882" s="110" t="str">
        <f t="shared" si="161"/>
        <v>Slovenia</v>
      </c>
      <c r="AB882" s="114" t="str">
        <f t="shared" si="156"/>
        <v>Car</v>
      </c>
      <c r="AC882" s="110" t="str">
        <f>$X$8</f>
        <v>Car - Diesel</v>
      </c>
      <c r="AD882" s="114" t="str">
        <f t="shared" si="151"/>
        <v>SloveniaCar - Diesel</v>
      </c>
      <c r="AE882" s="114">
        <v>2024</v>
      </c>
      <c r="AF882" s="117">
        <v>0.21129999999999999</v>
      </c>
      <c r="AG882" s="114" t="s">
        <v>331</v>
      </c>
      <c r="AH882" s="114" t="s">
        <v>237</v>
      </c>
      <c r="AI882" s="110"/>
    </row>
    <row r="883" spans="27:35">
      <c r="AA883" s="110" t="str">
        <f t="shared" si="161"/>
        <v>Slovenia</v>
      </c>
      <c r="AB883" s="114" t="str">
        <f t="shared" si="156"/>
        <v>Car</v>
      </c>
      <c r="AC883" s="110" t="str">
        <f>$X$7</f>
        <v>Car - Petrol</v>
      </c>
      <c r="AD883" s="114" t="str">
        <f t="shared" si="151"/>
        <v>SloveniaCar - Petrol</v>
      </c>
      <c r="AE883" s="114">
        <v>2024</v>
      </c>
      <c r="AF883" s="117">
        <v>0.21049000000000001</v>
      </c>
      <c r="AG883" s="114" t="s">
        <v>331</v>
      </c>
      <c r="AH883" s="114" t="s">
        <v>237</v>
      </c>
      <c r="AI883" s="110"/>
    </row>
    <row r="884" spans="27:35">
      <c r="AA884" s="110" t="str">
        <f t="shared" si="161"/>
        <v>Slovenia</v>
      </c>
      <c r="AB884" s="114" t="str">
        <f t="shared" si="156"/>
        <v>Car</v>
      </c>
      <c r="AC884" s="110" t="str">
        <f>$X$9</f>
        <v>Car - Hybrid</v>
      </c>
      <c r="AD884" s="114" t="str">
        <f t="shared" si="151"/>
        <v>SloveniaCar - Hybrid</v>
      </c>
      <c r="AE884" s="114">
        <v>2024</v>
      </c>
      <c r="AF884" s="117">
        <v>0.15921999999999997</v>
      </c>
      <c r="AG884" s="114" t="s">
        <v>331</v>
      </c>
      <c r="AH884" s="114" t="s">
        <v>237</v>
      </c>
      <c r="AI884" s="110"/>
    </row>
    <row r="885" spans="27:35">
      <c r="AA885" s="110" t="str">
        <f t="shared" ref="AA885:AA888" si="162">$A$41</f>
        <v>Spain</v>
      </c>
      <c r="AB885" s="114" t="str">
        <f t="shared" si="156"/>
        <v>Car</v>
      </c>
      <c r="AC885" s="110" t="str">
        <f>$X$6</f>
        <v>Car - Average</v>
      </c>
      <c r="AD885" s="114" t="str">
        <f t="shared" si="151"/>
        <v>SpainCar - Average</v>
      </c>
      <c r="AE885" s="114">
        <v>2024</v>
      </c>
      <c r="AF885" s="114">
        <v>0.21773999999999999</v>
      </c>
      <c r="AG885" s="114" t="s">
        <v>331</v>
      </c>
      <c r="AH885" s="114" t="s">
        <v>237</v>
      </c>
      <c r="AI885" s="110"/>
    </row>
    <row r="886" spans="27:35">
      <c r="AA886" s="110" t="str">
        <f t="shared" si="162"/>
        <v>Spain</v>
      </c>
      <c r="AB886" s="114" t="str">
        <f t="shared" si="156"/>
        <v>Car</v>
      </c>
      <c r="AC886" s="110" t="str">
        <f>$X$8</f>
        <v>Car - Diesel</v>
      </c>
      <c r="AD886" s="114" t="str">
        <f t="shared" si="151"/>
        <v>SpainCar - Diesel</v>
      </c>
      <c r="AE886" s="114">
        <v>2024</v>
      </c>
      <c r="AF886" s="117">
        <v>0.21129999999999999</v>
      </c>
      <c r="AG886" s="114" t="s">
        <v>331</v>
      </c>
      <c r="AH886" s="114" t="s">
        <v>237</v>
      </c>
      <c r="AI886" s="110"/>
    </row>
    <row r="887" spans="27:35">
      <c r="AA887" s="110" t="str">
        <f t="shared" si="162"/>
        <v>Spain</v>
      </c>
      <c r="AB887" s="114" t="str">
        <f t="shared" si="156"/>
        <v>Car</v>
      </c>
      <c r="AC887" s="110" t="str">
        <f>$X$7</f>
        <v>Car - Petrol</v>
      </c>
      <c r="AD887" s="114" t="str">
        <f t="shared" si="151"/>
        <v>SpainCar - Petrol</v>
      </c>
      <c r="AE887" s="114">
        <v>2024</v>
      </c>
      <c r="AF887" s="117">
        <v>0.21049000000000001</v>
      </c>
      <c r="AG887" s="114" t="s">
        <v>331</v>
      </c>
      <c r="AH887" s="114" t="s">
        <v>237</v>
      </c>
      <c r="AI887" s="110"/>
    </row>
    <row r="888" spans="27:35">
      <c r="AA888" s="110" t="str">
        <f t="shared" si="162"/>
        <v>Spain</v>
      </c>
      <c r="AB888" s="114" t="str">
        <f t="shared" si="156"/>
        <v>Car</v>
      </c>
      <c r="AC888" s="110" t="str">
        <f>$X$9</f>
        <v>Car - Hybrid</v>
      </c>
      <c r="AD888" s="114" t="str">
        <f t="shared" si="151"/>
        <v>SpainCar - Hybrid</v>
      </c>
      <c r="AE888" s="114">
        <v>2024</v>
      </c>
      <c r="AF888" s="117">
        <v>0.15921999999999997</v>
      </c>
      <c r="AG888" s="114" t="s">
        <v>331</v>
      </c>
      <c r="AH888" s="114" t="s">
        <v>237</v>
      </c>
      <c r="AI888" s="110"/>
    </row>
    <row r="889" spans="27:35">
      <c r="AA889" s="110" t="str">
        <f t="shared" ref="AA889:AA892" si="163">$A$42</f>
        <v>Sweden</v>
      </c>
      <c r="AB889" s="114" t="str">
        <f t="shared" si="156"/>
        <v>Car</v>
      </c>
      <c r="AC889" s="110" t="str">
        <f>$X$6</f>
        <v>Car - Average</v>
      </c>
      <c r="AD889" s="114" t="str">
        <f t="shared" si="151"/>
        <v>SwedenCar - Average</v>
      </c>
      <c r="AE889" s="114">
        <v>2024</v>
      </c>
      <c r="AF889" s="114">
        <v>0.21773999999999999</v>
      </c>
      <c r="AG889" s="114" t="s">
        <v>331</v>
      </c>
      <c r="AH889" s="114" t="s">
        <v>237</v>
      </c>
      <c r="AI889" s="110"/>
    </row>
    <row r="890" spans="27:35">
      <c r="AA890" s="110" t="str">
        <f t="shared" si="163"/>
        <v>Sweden</v>
      </c>
      <c r="AB890" s="114" t="str">
        <f t="shared" si="156"/>
        <v>Car</v>
      </c>
      <c r="AC890" s="110" t="str">
        <f>$X$8</f>
        <v>Car - Diesel</v>
      </c>
      <c r="AD890" s="114" t="str">
        <f t="shared" si="151"/>
        <v>SwedenCar - Diesel</v>
      </c>
      <c r="AE890" s="114">
        <v>2024</v>
      </c>
      <c r="AF890" s="117">
        <v>0.21129999999999999</v>
      </c>
      <c r="AG890" s="114" t="s">
        <v>331</v>
      </c>
      <c r="AH890" s="114" t="s">
        <v>237</v>
      </c>
      <c r="AI890" s="110"/>
    </row>
    <row r="891" spans="27:35">
      <c r="AA891" s="110" t="str">
        <f t="shared" si="163"/>
        <v>Sweden</v>
      </c>
      <c r="AB891" s="114" t="str">
        <f t="shared" si="156"/>
        <v>Car</v>
      </c>
      <c r="AC891" s="110" t="str">
        <f>$X$7</f>
        <v>Car - Petrol</v>
      </c>
      <c r="AD891" s="114" t="str">
        <f t="shared" si="151"/>
        <v>SwedenCar - Petrol</v>
      </c>
      <c r="AE891" s="114">
        <v>2024</v>
      </c>
      <c r="AF891" s="117">
        <v>0.21049000000000001</v>
      </c>
      <c r="AG891" s="114" t="s">
        <v>331</v>
      </c>
      <c r="AH891" s="114" t="s">
        <v>237</v>
      </c>
      <c r="AI891" s="110"/>
    </row>
    <row r="892" spans="27:35">
      <c r="AA892" s="110" t="str">
        <f t="shared" si="163"/>
        <v>Sweden</v>
      </c>
      <c r="AB892" s="114" t="str">
        <f t="shared" si="156"/>
        <v>Car</v>
      </c>
      <c r="AC892" s="110" t="str">
        <f>$X$9</f>
        <v>Car - Hybrid</v>
      </c>
      <c r="AD892" s="114" t="str">
        <f t="shared" si="151"/>
        <v>SwedenCar - Hybrid</v>
      </c>
      <c r="AE892" s="114">
        <v>2024</v>
      </c>
      <c r="AF892" s="117">
        <v>0.15921999999999997</v>
      </c>
      <c r="AG892" s="114" t="s">
        <v>331</v>
      </c>
      <c r="AH892" s="114" t="s">
        <v>237</v>
      </c>
      <c r="AI892" s="110"/>
    </row>
    <row r="893" spans="27:35">
      <c r="AA893" s="110" t="str">
        <f t="shared" ref="AA893:AA896" si="164">$A$43</f>
        <v>Switzerland</v>
      </c>
      <c r="AB893" s="114" t="str">
        <f t="shared" si="156"/>
        <v>Car</v>
      </c>
      <c r="AC893" s="110" t="str">
        <f>$X$6</f>
        <v>Car - Average</v>
      </c>
      <c r="AD893" s="114" t="str">
        <f t="shared" si="151"/>
        <v>SwitzerlandCar - Average</v>
      </c>
      <c r="AE893" s="114">
        <v>2024</v>
      </c>
      <c r="AF893" s="114">
        <v>0.21773999999999999</v>
      </c>
      <c r="AG893" s="114" t="s">
        <v>331</v>
      </c>
      <c r="AH893" s="114" t="s">
        <v>237</v>
      </c>
      <c r="AI893" s="110"/>
    </row>
    <row r="894" spans="27:35">
      <c r="AA894" s="110" t="str">
        <f t="shared" si="164"/>
        <v>Switzerland</v>
      </c>
      <c r="AB894" s="114" t="str">
        <f t="shared" si="156"/>
        <v>Car</v>
      </c>
      <c r="AC894" s="110" t="str">
        <f>$X$8</f>
        <v>Car - Diesel</v>
      </c>
      <c r="AD894" s="114" t="str">
        <f t="shared" si="151"/>
        <v>SwitzerlandCar - Diesel</v>
      </c>
      <c r="AE894" s="114">
        <v>2024</v>
      </c>
      <c r="AF894" s="117">
        <v>0.21129999999999999</v>
      </c>
      <c r="AG894" s="114" t="s">
        <v>331</v>
      </c>
      <c r="AH894" s="114" t="s">
        <v>237</v>
      </c>
      <c r="AI894" s="110"/>
    </row>
    <row r="895" spans="27:35">
      <c r="AA895" s="110" t="str">
        <f t="shared" si="164"/>
        <v>Switzerland</v>
      </c>
      <c r="AB895" s="114" t="str">
        <f t="shared" si="156"/>
        <v>Car</v>
      </c>
      <c r="AC895" s="110" t="str">
        <f>$X$7</f>
        <v>Car - Petrol</v>
      </c>
      <c r="AD895" s="114" t="str">
        <f t="shared" si="151"/>
        <v>SwitzerlandCar - Petrol</v>
      </c>
      <c r="AE895" s="114">
        <v>2024</v>
      </c>
      <c r="AF895" s="117">
        <v>0.21049000000000001</v>
      </c>
      <c r="AG895" s="114" t="s">
        <v>331</v>
      </c>
      <c r="AH895" s="114" t="s">
        <v>237</v>
      </c>
      <c r="AI895" s="110"/>
    </row>
    <row r="896" spans="27:35">
      <c r="AA896" s="110" t="str">
        <f t="shared" si="164"/>
        <v>Switzerland</v>
      </c>
      <c r="AB896" s="114" t="str">
        <f t="shared" si="156"/>
        <v>Car</v>
      </c>
      <c r="AC896" s="110" t="str">
        <f>$X$9</f>
        <v>Car - Hybrid</v>
      </c>
      <c r="AD896" s="114" t="str">
        <f t="shared" si="151"/>
        <v>SwitzerlandCar - Hybrid</v>
      </c>
      <c r="AE896" s="114">
        <v>2024</v>
      </c>
      <c r="AF896" s="117">
        <v>0.15921999999999997</v>
      </c>
      <c r="AG896" s="114" t="s">
        <v>331</v>
      </c>
      <c r="AH896" s="114" t="s">
        <v>237</v>
      </c>
      <c r="AI896" s="110"/>
    </row>
    <row r="897" spans="27:35">
      <c r="AA897" s="110" t="str">
        <f t="shared" ref="AA897:AA900" si="165">$A$44</f>
        <v>Ukraine</v>
      </c>
      <c r="AB897" s="114" t="str">
        <f t="shared" si="156"/>
        <v>Car</v>
      </c>
      <c r="AC897" s="110" t="str">
        <f>$X$6</f>
        <v>Car - Average</v>
      </c>
      <c r="AD897" s="114" t="str">
        <f t="shared" si="151"/>
        <v>UkraineCar - Average</v>
      </c>
      <c r="AE897" s="114">
        <v>2024</v>
      </c>
      <c r="AF897" s="114">
        <v>0.21773999999999999</v>
      </c>
      <c r="AG897" s="114" t="s">
        <v>331</v>
      </c>
      <c r="AH897" s="114" t="s">
        <v>237</v>
      </c>
      <c r="AI897" s="110"/>
    </row>
    <row r="898" spans="27:35">
      <c r="AA898" s="110" t="str">
        <f t="shared" si="165"/>
        <v>Ukraine</v>
      </c>
      <c r="AB898" s="114" t="str">
        <f t="shared" si="156"/>
        <v>Car</v>
      </c>
      <c r="AC898" s="110" t="str">
        <f>$X$8</f>
        <v>Car - Diesel</v>
      </c>
      <c r="AD898" s="114" t="str">
        <f t="shared" si="151"/>
        <v>UkraineCar - Diesel</v>
      </c>
      <c r="AE898" s="114">
        <v>2024</v>
      </c>
      <c r="AF898" s="117">
        <v>0.21129999999999999</v>
      </c>
      <c r="AG898" s="114" t="s">
        <v>331</v>
      </c>
      <c r="AH898" s="114" t="s">
        <v>237</v>
      </c>
      <c r="AI898" s="110"/>
    </row>
    <row r="899" spans="27:35">
      <c r="AA899" s="110" t="str">
        <f t="shared" si="165"/>
        <v>Ukraine</v>
      </c>
      <c r="AB899" s="114" t="str">
        <f t="shared" si="156"/>
        <v>Car</v>
      </c>
      <c r="AC899" s="110" t="str">
        <f>$X$7</f>
        <v>Car - Petrol</v>
      </c>
      <c r="AD899" s="114" t="str">
        <f t="shared" si="151"/>
        <v>UkraineCar - Petrol</v>
      </c>
      <c r="AE899" s="114">
        <v>2024</v>
      </c>
      <c r="AF899" s="117">
        <v>0.21049000000000001</v>
      </c>
      <c r="AG899" s="114" t="s">
        <v>331</v>
      </c>
      <c r="AH899" s="114" t="s">
        <v>237</v>
      </c>
      <c r="AI899" s="110"/>
    </row>
    <row r="900" spans="27:35">
      <c r="AA900" s="110" t="str">
        <f t="shared" si="165"/>
        <v>Ukraine</v>
      </c>
      <c r="AB900" s="114" t="str">
        <f t="shared" si="156"/>
        <v>Car</v>
      </c>
      <c r="AC900" s="110" t="str">
        <f>$X$9</f>
        <v>Car - Hybrid</v>
      </c>
      <c r="AD900" s="114" t="str">
        <f t="shared" si="151"/>
        <v>UkraineCar - Hybrid</v>
      </c>
      <c r="AE900" s="114">
        <v>2024</v>
      </c>
      <c r="AF900" s="117">
        <v>0.15921999999999997</v>
      </c>
      <c r="AG900" s="114" t="s">
        <v>331</v>
      </c>
      <c r="AH900" s="114" t="s">
        <v>237</v>
      </c>
      <c r="AI900" s="110"/>
    </row>
    <row r="901" spans="27:35">
      <c r="AA901" s="110" t="str">
        <f t="shared" ref="AA901:AA905" si="166">$A$45</f>
        <v>United Kingdom</v>
      </c>
      <c r="AB901" s="114" t="str">
        <f t="shared" si="156"/>
        <v>Car</v>
      </c>
      <c r="AC901" s="110" t="str">
        <f>$X$6</f>
        <v>Car - Average</v>
      </c>
      <c r="AD901" s="114" t="str">
        <f t="shared" si="151"/>
        <v>United KingdomCar - Average</v>
      </c>
      <c r="AE901" s="114">
        <v>2024</v>
      </c>
      <c r="AF901" s="114">
        <v>0.21773999999999999</v>
      </c>
      <c r="AG901" s="114" t="s">
        <v>331</v>
      </c>
      <c r="AH901" s="114" t="s">
        <v>237</v>
      </c>
      <c r="AI901" s="110"/>
    </row>
    <row r="902" spans="27:35">
      <c r="AA902" s="110" t="str">
        <f t="shared" si="166"/>
        <v>United Kingdom</v>
      </c>
      <c r="AB902" s="114" t="str">
        <f t="shared" si="156"/>
        <v>Car</v>
      </c>
      <c r="AC902" s="110" t="str">
        <f>$X$8</f>
        <v>Car - Diesel</v>
      </c>
      <c r="AD902" s="114" t="str">
        <f t="shared" si="151"/>
        <v>United KingdomCar - Diesel</v>
      </c>
      <c r="AE902" s="114">
        <v>2024</v>
      </c>
      <c r="AF902" s="117">
        <v>0.21129999999999999</v>
      </c>
      <c r="AG902" s="114" t="s">
        <v>331</v>
      </c>
      <c r="AH902" s="114" t="s">
        <v>237</v>
      </c>
      <c r="AI902" s="110"/>
    </row>
    <row r="903" spans="27:35">
      <c r="AA903" s="110" t="str">
        <f t="shared" si="166"/>
        <v>United Kingdom</v>
      </c>
      <c r="AB903" s="114" t="str">
        <f t="shared" si="156"/>
        <v>Car</v>
      </c>
      <c r="AC903" s="110" t="str">
        <f>$X$7</f>
        <v>Car - Petrol</v>
      </c>
      <c r="AD903" s="114" t="str">
        <f t="shared" si="151"/>
        <v>United KingdomCar - Petrol</v>
      </c>
      <c r="AE903" s="114">
        <v>2024</v>
      </c>
      <c r="AF903" s="117">
        <v>0.21049000000000001</v>
      </c>
      <c r="AG903" s="114" t="s">
        <v>331</v>
      </c>
      <c r="AH903" s="114" t="s">
        <v>237</v>
      </c>
      <c r="AI903" s="110"/>
    </row>
    <row r="904" spans="27:35">
      <c r="AA904" s="110" t="str">
        <f t="shared" si="166"/>
        <v>United Kingdom</v>
      </c>
      <c r="AB904" s="114" t="str">
        <f t="shared" si="156"/>
        <v>Car</v>
      </c>
      <c r="AC904" s="110" t="str">
        <f>$X$9</f>
        <v>Car - Hybrid</v>
      </c>
      <c r="AD904" s="114" t="str">
        <f t="shared" si="151"/>
        <v>United KingdomCar - Hybrid</v>
      </c>
      <c r="AE904" s="114">
        <v>2024</v>
      </c>
      <c r="AF904" s="117">
        <v>0.15921999999999997</v>
      </c>
      <c r="AG904" s="114" t="s">
        <v>331</v>
      </c>
      <c r="AH904" s="114" t="s">
        <v>237</v>
      </c>
      <c r="AI904" s="110"/>
    </row>
    <row r="905" spans="27:35">
      <c r="AA905" s="110" t="str">
        <f t="shared" si="166"/>
        <v>United Kingdom</v>
      </c>
      <c r="AB905" s="114" t="str">
        <f t="shared" si="156"/>
        <v>Car</v>
      </c>
      <c r="AC905" s="110" t="str">
        <f>$X$10</f>
        <v>Car - Electric</v>
      </c>
      <c r="AD905" s="114" t="str">
        <f t="shared" si="151"/>
        <v>United KingdomCar - Electric</v>
      </c>
      <c r="AE905" s="114">
        <v>2024</v>
      </c>
      <c r="AF905" s="117">
        <v>5.7939999999999998E-2</v>
      </c>
      <c r="AG905" s="114" t="s">
        <v>331</v>
      </c>
      <c r="AH905" s="114" t="s">
        <v>237</v>
      </c>
      <c r="AI905" s="110"/>
    </row>
    <row r="906" spans="27:35">
      <c r="AA906" s="110" t="str">
        <f t="shared" ref="AA906:AA909" si="167">$A$3</f>
        <v>Albania</v>
      </c>
      <c r="AB906" s="114" t="str">
        <f>$S$11</f>
        <v>Van</v>
      </c>
      <c r="AC906" s="110" t="str">
        <f>$X$25</f>
        <v>Van - Average</v>
      </c>
      <c r="AD906" s="114" t="str">
        <f t="shared" si="151"/>
        <v>AlbaniaVan - Average</v>
      </c>
      <c r="AE906" s="114">
        <v>2024</v>
      </c>
      <c r="AF906" s="118">
        <v>0.31064000000000003</v>
      </c>
      <c r="AG906" s="114" t="s">
        <v>325</v>
      </c>
      <c r="AH906" s="114" t="s">
        <v>237</v>
      </c>
      <c r="AI906" s="110"/>
    </row>
    <row r="907" spans="27:35">
      <c r="AA907" s="110" t="str">
        <f t="shared" si="167"/>
        <v>Albania</v>
      </c>
      <c r="AB907" s="114" t="str">
        <f t="shared" ref="AB907:AB970" si="168">$S$11</f>
        <v>Van</v>
      </c>
      <c r="AC907" s="110" t="str">
        <f>$X$26</f>
        <v>Van - Petrol</v>
      </c>
      <c r="AD907" s="114" t="str">
        <f t="shared" si="151"/>
        <v>AlbaniaVan - Petrol</v>
      </c>
      <c r="AE907" s="114">
        <v>2024</v>
      </c>
      <c r="AF907" s="119">
        <v>0.28278000000000003</v>
      </c>
      <c r="AG907" s="114" t="s">
        <v>325</v>
      </c>
      <c r="AH907" s="114" t="s">
        <v>237</v>
      </c>
      <c r="AI907" s="110"/>
    </row>
    <row r="908" spans="27:35">
      <c r="AA908" s="110" t="str">
        <f t="shared" si="167"/>
        <v>Albania</v>
      </c>
      <c r="AB908" s="114" t="str">
        <f t="shared" si="168"/>
        <v>Van</v>
      </c>
      <c r="AC908" s="110" t="str">
        <f>$X$27</f>
        <v>Van - Diesel</v>
      </c>
      <c r="AD908" s="114" t="str">
        <f t="shared" si="151"/>
        <v>AlbaniaVan - Diesel</v>
      </c>
      <c r="AE908" s="114">
        <v>2024</v>
      </c>
      <c r="AF908" s="118">
        <v>0.31151000000000001</v>
      </c>
      <c r="AG908" s="114" t="s">
        <v>325</v>
      </c>
      <c r="AH908" s="114" t="s">
        <v>237</v>
      </c>
      <c r="AI908" s="110"/>
    </row>
    <row r="909" spans="27:35">
      <c r="AA909" s="110" t="str">
        <f t="shared" si="167"/>
        <v>Albania</v>
      </c>
      <c r="AB909" s="114" t="str">
        <f t="shared" si="168"/>
        <v>Van</v>
      </c>
      <c r="AC909" s="110" t="str">
        <f>$X$28</f>
        <v>Van - Electric</v>
      </c>
      <c r="AD909" s="114" t="str">
        <f t="shared" ref="AD909:AD968" si="169">AA909&amp;AC909</f>
        <v>AlbaniaVan - Electric</v>
      </c>
      <c r="AE909" s="114">
        <v>2024</v>
      </c>
      <c r="AF909" s="118">
        <v>9.6810000000000007E-2</v>
      </c>
      <c r="AG909" s="114" t="s">
        <v>325</v>
      </c>
      <c r="AH909" s="114" t="s">
        <v>237</v>
      </c>
      <c r="AI909" s="110"/>
    </row>
    <row r="910" spans="27:35">
      <c r="AA910" s="110" t="str">
        <f t="shared" ref="AA910:AA913" si="170">$A$4</f>
        <v>Andorra</v>
      </c>
      <c r="AB910" s="114" t="str">
        <f t="shared" si="168"/>
        <v>Van</v>
      </c>
      <c r="AC910" s="110" t="str">
        <f t="shared" ref="AC910" si="171">$X$25</f>
        <v>Van - Average</v>
      </c>
      <c r="AD910" s="114" t="str">
        <f t="shared" si="169"/>
        <v>AndorraVan - Average</v>
      </c>
      <c r="AE910" s="114">
        <v>2024</v>
      </c>
      <c r="AF910" s="118">
        <v>0.31064000000000003</v>
      </c>
      <c r="AG910" s="114" t="s">
        <v>325</v>
      </c>
      <c r="AH910" s="114" t="s">
        <v>237</v>
      </c>
      <c r="AI910" s="110"/>
    </row>
    <row r="911" spans="27:35">
      <c r="AA911" s="110" t="str">
        <f t="shared" si="170"/>
        <v>Andorra</v>
      </c>
      <c r="AB911" s="114" t="str">
        <f t="shared" si="168"/>
        <v>Van</v>
      </c>
      <c r="AC911" s="110" t="str">
        <f t="shared" ref="AC911" si="172">$X$26</f>
        <v>Van - Petrol</v>
      </c>
      <c r="AD911" s="114" t="str">
        <f t="shared" si="169"/>
        <v>AndorraVan - Petrol</v>
      </c>
      <c r="AE911" s="114">
        <v>2024</v>
      </c>
      <c r="AF911" s="119">
        <v>0.28278000000000003</v>
      </c>
      <c r="AG911" s="114" t="s">
        <v>325</v>
      </c>
      <c r="AH911" s="114" t="s">
        <v>237</v>
      </c>
      <c r="AI911" s="110"/>
    </row>
    <row r="912" spans="27:35">
      <c r="AA912" s="110" t="str">
        <f t="shared" si="170"/>
        <v>Andorra</v>
      </c>
      <c r="AB912" s="114" t="str">
        <f t="shared" si="168"/>
        <v>Van</v>
      </c>
      <c r="AC912" s="110" t="str">
        <f t="shared" ref="AC912" si="173">$X$27</f>
        <v>Van - Diesel</v>
      </c>
      <c r="AD912" s="114" t="str">
        <f t="shared" si="169"/>
        <v>AndorraVan - Diesel</v>
      </c>
      <c r="AE912" s="114">
        <v>2024</v>
      </c>
      <c r="AF912" s="118">
        <v>0.31151000000000001</v>
      </c>
      <c r="AG912" s="114" t="s">
        <v>325</v>
      </c>
      <c r="AH912" s="114" t="s">
        <v>237</v>
      </c>
      <c r="AI912" s="110"/>
    </row>
    <row r="913" spans="27:35">
      <c r="AA913" s="110" t="str">
        <f t="shared" si="170"/>
        <v>Andorra</v>
      </c>
      <c r="AB913" s="114" t="str">
        <f t="shared" si="168"/>
        <v>Van</v>
      </c>
      <c r="AC913" s="110" t="str">
        <f t="shared" ref="AC913" si="174">$X$28</f>
        <v>Van - Electric</v>
      </c>
      <c r="AD913" s="114" t="str">
        <f t="shared" si="169"/>
        <v>AndorraVan - Electric</v>
      </c>
      <c r="AE913" s="114">
        <v>2024</v>
      </c>
      <c r="AF913" s="118">
        <v>9.6810000000000007E-2</v>
      </c>
      <c r="AG913" s="114" t="s">
        <v>325</v>
      </c>
      <c r="AH913" s="114" t="s">
        <v>237</v>
      </c>
      <c r="AI913" s="110"/>
    </row>
    <row r="914" spans="27:35">
      <c r="AA914" s="110" t="str">
        <f t="shared" ref="AA914:AA917" si="175">$A$5</f>
        <v>Austria</v>
      </c>
      <c r="AB914" s="114" t="str">
        <f t="shared" si="168"/>
        <v>Van</v>
      </c>
      <c r="AC914" s="110" t="str">
        <f t="shared" ref="AC914" si="176">$X$25</f>
        <v>Van - Average</v>
      </c>
      <c r="AD914" s="114" t="str">
        <f t="shared" si="169"/>
        <v>AustriaVan - Average</v>
      </c>
      <c r="AE914" s="114">
        <v>2024</v>
      </c>
      <c r="AF914" s="118">
        <v>0.31064000000000003</v>
      </c>
      <c r="AG914" s="114" t="s">
        <v>325</v>
      </c>
      <c r="AH914" s="114" t="s">
        <v>237</v>
      </c>
      <c r="AI914" s="110"/>
    </row>
    <row r="915" spans="27:35">
      <c r="AA915" s="110" t="str">
        <f t="shared" si="175"/>
        <v>Austria</v>
      </c>
      <c r="AB915" s="114" t="str">
        <f t="shared" si="168"/>
        <v>Van</v>
      </c>
      <c r="AC915" s="110" t="str">
        <f t="shared" ref="AC915" si="177">$X$26</f>
        <v>Van - Petrol</v>
      </c>
      <c r="AD915" s="114" t="str">
        <f t="shared" si="169"/>
        <v>AustriaVan - Petrol</v>
      </c>
      <c r="AE915" s="114">
        <v>2024</v>
      </c>
      <c r="AF915" s="119">
        <v>0.28278000000000003</v>
      </c>
      <c r="AG915" s="114" t="s">
        <v>325</v>
      </c>
      <c r="AH915" s="114" t="s">
        <v>237</v>
      </c>
      <c r="AI915" s="110"/>
    </row>
    <row r="916" spans="27:35">
      <c r="AA916" s="110" t="str">
        <f t="shared" si="175"/>
        <v>Austria</v>
      </c>
      <c r="AB916" s="114" t="str">
        <f t="shared" si="168"/>
        <v>Van</v>
      </c>
      <c r="AC916" s="110" t="str">
        <f t="shared" ref="AC916" si="178">$X$27</f>
        <v>Van - Diesel</v>
      </c>
      <c r="AD916" s="114" t="str">
        <f t="shared" si="169"/>
        <v>AustriaVan - Diesel</v>
      </c>
      <c r="AE916" s="114">
        <v>2024</v>
      </c>
      <c r="AF916" s="118">
        <v>0.31151000000000001</v>
      </c>
      <c r="AG916" s="114" t="s">
        <v>325</v>
      </c>
      <c r="AH916" s="114" t="s">
        <v>237</v>
      </c>
      <c r="AI916" s="110"/>
    </row>
    <row r="917" spans="27:35">
      <c r="AA917" s="110" t="str">
        <f t="shared" si="175"/>
        <v>Austria</v>
      </c>
      <c r="AB917" s="114" t="str">
        <f t="shared" si="168"/>
        <v>Van</v>
      </c>
      <c r="AC917" s="110" t="str">
        <f t="shared" ref="AC917" si="179">$X$28</f>
        <v>Van - Electric</v>
      </c>
      <c r="AD917" s="114" t="str">
        <f t="shared" si="169"/>
        <v>AustriaVan - Electric</v>
      </c>
      <c r="AE917" s="114">
        <v>2024</v>
      </c>
      <c r="AF917" s="118">
        <v>9.6810000000000007E-2</v>
      </c>
      <c r="AG917" s="114" t="s">
        <v>325</v>
      </c>
      <c r="AH917" s="114" t="s">
        <v>237</v>
      </c>
      <c r="AI917" s="110"/>
    </row>
    <row r="918" spans="27:35">
      <c r="AA918" s="110" t="str">
        <f t="shared" ref="AA918:AA921" si="180">$A$6</f>
        <v>Belarus</v>
      </c>
      <c r="AB918" s="114" t="str">
        <f t="shared" si="168"/>
        <v>Van</v>
      </c>
      <c r="AC918" s="110" t="str">
        <f t="shared" ref="AC918" si="181">$X$25</f>
        <v>Van - Average</v>
      </c>
      <c r="AD918" s="114" t="str">
        <f t="shared" si="169"/>
        <v>BelarusVan - Average</v>
      </c>
      <c r="AE918" s="114">
        <v>2024</v>
      </c>
      <c r="AF918" s="118">
        <v>0.31064000000000003</v>
      </c>
      <c r="AG918" s="114" t="s">
        <v>325</v>
      </c>
      <c r="AH918" s="114" t="s">
        <v>237</v>
      </c>
      <c r="AI918" s="110"/>
    </row>
    <row r="919" spans="27:35">
      <c r="AA919" s="110" t="str">
        <f t="shared" si="180"/>
        <v>Belarus</v>
      </c>
      <c r="AB919" s="114" t="str">
        <f t="shared" si="168"/>
        <v>Van</v>
      </c>
      <c r="AC919" s="110" t="str">
        <f t="shared" ref="AC919" si="182">$X$26</f>
        <v>Van - Petrol</v>
      </c>
      <c r="AD919" s="114" t="str">
        <f t="shared" si="169"/>
        <v>BelarusVan - Petrol</v>
      </c>
      <c r="AE919" s="114">
        <v>2024</v>
      </c>
      <c r="AF919" s="119">
        <v>0.28278000000000003</v>
      </c>
      <c r="AG919" s="114" t="s">
        <v>325</v>
      </c>
      <c r="AH919" s="114" t="s">
        <v>237</v>
      </c>
      <c r="AI919" s="110"/>
    </row>
    <row r="920" spans="27:35">
      <c r="AA920" s="110" t="str">
        <f t="shared" si="180"/>
        <v>Belarus</v>
      </c>
      <c r="AB920" s="114" t="str">
        <f t="shared" si="168"/>
        <v>Van</v>
      </c>
      <c r="AC920" s="110" t="str">
        <f t="shared" ref="AC920" si="183">$X$27</f>
        <v>Van - Diesel</v>
      </c>
      <c r="AD920" s="114" t="str">
        <f t="shared" si="169"/>
        <v>BelarusVan - Diesel</v>
      </c>
      <c r="AE920" s="114">
        <v>2024</v>
      </c>
      <c r="AF920" s="118">
        <v>0.31151000000000001</v>
      </c>
      <c r="AG920" s="114" t="s">
        <v>325</v>
      </c>
      <c r="AH920" s="114" t="s">
        <v>237</v>
      </c>
      <c r="AI920" s="110"/>
    </row>
    <row r="921" spans="27:35">
      <c r="AA921" s="110" t="str">
        <f t="shared" si="180"/>
        <v>Belarus</v>
      </c>
      <c r="AB921" s="114" t="str">
        <f t="shared" si="168"/>
        <v>Van</v>
      </c>
      <c r="AC921" s="110" t="str">
        <f t="shared" ref="AC921" si="184">$X$28</f>
        <v>Van - Electric</v>
      </c>
      <c r="AD921" s="114" t="str">
        <f t="shared" si="169"/>
        <v>BelarusVan - Electric</v>
      </c>
      <c r="AE921" s="114">
        <v>2024</v>
      </c>
      <c r="AF921" s="118">
        <v>9.6810000000000007E-2</v>
      </c>
      <c r="AG921" s="114" t="s">
        <v>325</v>
      </c>
      <c r="AH921" s="114" t="s">
        <v>237</v>
      </c>
      <c r="AI921" s="110"/>
    </row>
    <row r="922" spans="27:35">
      <c r="AA922" s="110" t="str">
        <f t="shared" ref="AA922:AA925" si="185">$A$7</f>
        <v>Belgium</v>
      </c>
      <c r="AB922" s="114" t="str">
        <f t="shared" si="168"/>
        <v>Van</v>
      </c>
      <c r="AC922" s="110" t="str">
        <f t="shared" ref="AC922" si="186">$X$25</f>
        <v>Van - Average</v>
      </c>
      <c r="AD922" s="114" t="str">
        <f t="shared" si="169"/>
        <v>BelgiumVan - Average</v>
      </c>
      <c r="AE922" s="114">
        <v>2024</v>
      </c>
      <c r="AF922" s="118">
        <v>0.31064000000000003</v>
      </c>
      <c r="AG922" s="114" t="s">
        <v>325</v>
      </c>
      <c r="AH922" s="114" t="s">
        <v>237</v>
      </c>
      <c r="AI922" s="110"/>
    </row>
    <row r="923" spans="27:35">
      <c r="AA923" s="110" t="str">
        <f t="shared" si="185"/>
        <v>Belgium</v>
      </c>
      <c r="AB923" s="114" t="str">
        <f t="shared" si="168"/>
        <v>Van</v>
      </c>
      <c r="AC923" s="110" t="str">
        <f t="shared" ref="AC923" si="187">$X$26</f>
        <v>Van - Petrol</v>
      </c>
      <c r="AD923" s="114" t="str">
        <f t="shared" si="169"/>
        <v>BelgiumVan - Petrol</v>
      </c>
      <c r="AE923" s="114">
        <v>2024</v>
      </c>
      <c r="AF923" s="119">
        <v>0.28278000000000003</v>
      </c>
      <c r="AG923" s="114" t="s">
        <v>325</v>
      </c>
      <c r="AH923" s="114" t="s">
        <v>237</v>
      </c>
      <c r="AI923" s="110"/>
    </row>
    <row r="924" spans="27:35">
      <c r="AA924" s="110" t="str">
        <f t="shared" si="185"/>
        <v>Belgium</v>
      </c>
      <c r="AB924" s="114" t="str">
        <f t="shared" si="168"/>
        <v>Van</v>
      </c>
      <c r="AC924" s="110" t="str">
        <f t="shared" ref="AC924" si="188">$X$27</f>
        <v>Van - Diesel</v>
      </c>
      <c r="AD924" s="114" t="str">
        <f t="shared" si="169"/>
        <v>BelgiumVan - Diesel</v>
      </c>
      <c r="AE924" s="114">
        <v>2024</v>
      </c>
      <c r="AF924" s="118">
        <v>0.31151000000000001</v>
      </c>
      <c r="AG924" s="114" t="s">
        <v>325</v>
      </c>
      <c r="AH924" s="114" t="s">
        <v>237</v>
      </c>
      <c r="AI924" s="110"/>
    </row>
    <row r="925" spans="27:35">
      <c r="AA925" s="110" t="str">
        <f t="shared" si="185"/>
        <v>Belgium</v>
      </c>
      <c r="AB925" s="114" t="str">
        <f t="shared" si="168"/>
        <v>Van</v>
      </c>
      <c r="AC925" s="110" t="str">
        <f t="shared" ref="AC925" si="189">$X$28</f>
        <v>Van - Electric</v>
      </c>
      <c r="AD925" s="114" t="str">
        <f t="shared" si="169"/>
        <v>BelgiumVan - Electric</v>
      </c>
      <c r="AE925" s="114">
        <v>2024</v>
      </c>
      <c r="AF925" s="118">
        <v>9.6810000000000007E-2</v>
      </c>
      <c r="AG925" s="114" t="s">
        <v>325</v>
      </c>
      <c r="AH925" s="114" t="s">
        <v>237</v>
      </c>
      <c r="AI925" s="110"/>
    </row>
    <row r="926" spans="27:35">
      <c r="AA926" s="110" t="str">
        <f t="shared" ref="AA926:AA929" si="190">$A$8</f>
        <v>Bosnia and Herzegovina</v>
      </c>
      <c r="AB926" s="114" t="str">
        <f t="shared" si="168"/>
        <v>Van</v>
      </c>
      <c r="AC926" s="110" t="str">
        <f t="shared" ref="AC926" si="191">$X$25</f>
        <v>Van - Average</v>
      </c>
      <c r="AD926" s="114" t="str">
        <f t="shared" si="169"/>
        <v>Bosnia and HerzegovinaVan - Average</v>
      </c>
      <c r="AE926" s="114">
        <v>2024</v>
      </c>
      <c r="AF926" s="118">
        <v>0.31064000000000003</v>
      </c>
      <c r="AG926" s="114" t="s">
        <v>325</v>
      </c>
      <c r="AH926" s="114" t="s">
        <v>237</v>
      </c>
      <c r="AI926" s="110"/>
    </row>
    <row r="927" spans="27:35">
      <c r="AA927" s="110" t="str">
        <f t="shared" si="190"/>
        <v>Bosnia and Herzegovina</v>
      </c>
      <c r="AB927" s="114" t="str">
        <f t="shared" si="168"/>
        <v>Van</v>
      </c>
      <c r="AC927" s="110" t="str">
        <f t="shared" ref="AC927" si="192">$X$26</f>
        <v>Van - Petrol</v>
      </c>
      <c r="AD927" s="114" t="str">
        <f t="shared" si="169"/>
        <v>Bosnia and HerzegovinaVan - Petrol</v>
      </c>
      <c r="AE927" s="114">
        <v>2024</v>
      </c>
      <c r="AF927" s="119">
        <v>0.28278000000000003</v>
      </c>
      <c r="AG927" s="114" t="s">
        <v>325</v>
      </c>
      <c r="AH927" s="114" t="s">
        <v>237</v>
      </c>
      <c r="AI927" s="110"/>
    </row>
    <row r="928" spans="27:35">
      <c r="AA928" s="110" t="str">
        <f t="shared" si="190"/>
        <v>Bosnia and Herzegovina</v>
      </c>
      <c r="AB928" s="114" t="str">
        <f t="shared" si="168"/>
        <v>Van</v>
      </c>
      <c r="AC928" s="110" t="str">
        <f t="shared" ref="AC928" si="193">$X$27</f>
        <v>Van - Diesel</v>
      </c>
      <c r="AD928" s="114" t="str">
        <f t="shared" si="169"/>
        <v>Bosnia and HerzegovinaVan - Diesel</v>
      </c>
      <c r="AE928" s="114">
        <v>2024</v>
      </c>
      <c r="AF928" s="118">
        <v>0.31151000000000001</v>
      </c>
      <c r="AG928" s="114" t="s">
        <v>325</v>
      </c>
      <c r="AH928" s="114" t="s">
        <v>237</v>
      </c>
      <c r="AI928" s="110"/>
    </row>
    <row r="929" spans="27:35">
      <c r="AA929" s="110" t="str">
        <f t="shared" si="190"/>
        <v>Bosnia and Herzegovina</v>
      </c>
      <c r="AB929" s="114" t="str">
        <f t="shared" si="168"/>
        <v>Van</v>
      </c>
      <c r="AC929" s="110" t="str">
        <f t="shared" ref="AC929" si="194">$X$28</f>
        <v>Van - Electric</v>
      </c>
      <c r="AD929" s="114" t="str">
        <f t="shared" si="169"/>
        <v>Bosnia and HerzegovinaVan - Electric</v>
      </c>
      <c r="AE929" s="114">
        <v>2024</v>
      </c>
      <c r="AF929" s="118">
        <v>9.6810000000000007E-2</v>
      </c>
      <c r="AG929" s="114" t="s">
        <v>325</v>
      </c>
      <c r="AH929" s="114" t="s">
        <v>237</v>
      </c>
      <c r="AI929" s="110"/>
    </row>
    <row r="930" spans="27:35">
      <c r="AA930" s="110" t="str">
        <f t="shared" ref="AA930:AA933" si="195">$A$9</f>
        <v>Bulgaria</v>
      </c>
      <c r="AB930" s="114" t="str">
        <f t="shared" si="168"/>
        <v>Van</v>
      </c>
      <c r="AC930" s="110" t="str">
        <f t="shared" ref="AC930" si="196">$X$25</f>
        <v>Van - Average</v>
      </c>
      <c r="AD930" s="114" t="str">
        <f t="shared" si="169"/>
        <v>BulgariaVan - Average</v>
      </c>
      <c r="AE930" s="114">
        <v>2024</v>
      </c>
      <c r="AF930" s="118">
        <v>0.31064000000000003</v>
      </c>
      <c r="AG930" s="114" t="s">
        <v>325</v>
      </c>
      <c r="AH930" s="114" t="s">
        <v>237</v>
      </c>
      <c r="AI930" s="110"/>
    </row>
    <row r="931" spans="27:35">
      <c r="AA931" s="110" t="str">
        <f t="shared" si="195"/>
        <v>Bulgaria</v>
      </c>
      <c r="AB931" s="114" t="str">
        <f t="shared" si="168"/>
        <v>Van</v>
      </c>
      <c r="AC931" s="110" t="str">
        <f t="shared" ref="AC931" si="197">$X$26</f>
        <v>Van - Petrol</v>
      </c>
      <c r="AD931" s="114" t="str">
        <f t="shared" si="169"/>
        <v>BulgariaVan - Petrol</v>
      </c>
      <c r="AE931" s="114">
        <v>2024</v>
      </c>
      <c r="AF931" s="119">
        <v>0.28278000000000003</v>
      </c>
      <c r="AG931" s="114" t="s">
        <v>325</v>
      </c>
      <c r="AH931" s="114" t="s">
        <v>237</v>
      </c>
      <c r="AI931" s="110"/>
    </row>
    <row r="932" spans="27:35">
      <c r="AA932" s="110" t="str">
        <f t="shared" si="195"/>
        <v>Bulgaria</v>
      </c>
      <c r="AB932" s="114" t="str">
        <f t="shared" si="168"/>
        <v>Van</v>
      </c>
      <c r="AC932" s="110" t="str">
        <f t="shared" ref="AC932" si="198">$X$27</f>
        <v>Van - Diesel</v>
      </c>
      <c r="AD932" s="114" t="str">
        <f t="shared" si="169"/>
        <v>BulgariaVan - Diesel</v>
      </c>
      <c r="AE932" s="114">
        <v>2024</v>
      </c>
      <c r="AF932" s="118">
        <v>0.31151000000000001</v>
      </c>
      <c r="AG932" s="114" t="s">
        <v>325</v>
      </c>
      <c r="AH932" s="114" t="s">
        <v>237</v>
      </c>
      <c r="AI932" s="110"/>
    </row>
    <row r="933" spans="27:35">
      <c r="AA933" s="110" t="str">
        <f t="shared" si="195"/>
        <v>Bulgaria</v>
      </c>
      <c r="AB933" s="114" t="str">
        <f t="shared" si="168"/>
        <v>Van</v>
      </c>
      <c r="AC933" s="110" t="str">
        <f t="shared" ref="AC933" si="199">$X$28</f>
        <v>Van - Electric</v>
      </c>
      <c r="AD933" s="114" t="str">
        <f t="shared" si="169"/>
        <v>BulgariaVan - Electric</v>
      </c>
      <c r="AE933" s="114">
        <v>2024</v>
      </c>
      <c r="AF933" s="118">
        <v>9.6810000000000007E-2</v>
      </c>
      <c r="AG933" s="114" t="s">
        <v>325</v>
      </c>
      <c r="AH933" s="114" t="s">
        <v>237</v>
      </c>
      <c r="AI933" s="110"/>
    </row>
    <row r="934" spans="27:35">
      <c r="AA934" s="110" t="str">
        <f t="shared" ref="AA934:AA937" si="200">$A$10</f>
        <v>Croatia</v>
      </c>
      <c r="AB934" s="114" t="str">
        <f t="shared" si="168"/>
        <v>Van</v>
      </c>
      <c r="AC934" s="110" t="str">
        <f t="shared" ref="AC934" si="201">$X$25</f>
        <v>Van - Average</v>
      </c>
      <c r="AD934" s="114" t="str">
        <f t="shared" si="169"/>
        <v>CroatiaVan - Average</v>
      </c>
      <c r="AE934" s="114">
        <v>2024</v>
      </c>
      <c r="AF934" s="118">
        <v>0.31064000000000003</v>
      </c>
      <c r="AG934" s="114" t="s">
        <v>325</v>
      </c>
      <c r="AH934" s="114" t="s">
        <v>237</v>
      </c>
      <c r="AI934" s="110"/>
    </row>
    <row r="935" spans="27:35">
      <c r="AA935" s="110" t="str">
        <f t="shared" si="200"/>
        <v>Croatia</v>
      </c>
      <c r="AB935" s="114" t="str">
        <f t="shared" si="168"/>
        <v>Van</v>
      </c>
      <c r="AC935" s="110" t="str">
        <f t="shared" ref="AC935" si="202">$X$26</f>
        <v>Van - Petrol</v>
      </c>
      <c r="AD935" s="114" t="str">
        <f t="shared" si="169"/>
        <v>CroatiaVan - Petrol</v>
      </c>
      <c r="AE935" s="114">
        <v>2024</v>
      </c>
      <c r="AF935" s="119">
        <v>0.28278000000000003</v>
      </c>
      <c r="AG935" s="114" t="s">
        <v>325</v>
      </c>
      <c r="AH935" s="114" t="s">
        <v>237</v>
      </c>
      <c r="AI935" s="110"/>
    </row>
    <row r="936" spans="27:35">
      <c r="AA936" s="110" t="str">
        <f t="shared" si="200"/>
        <v>Croatia</v>
      </c>
      <c r="AB936" s="114" t="str">
        <f t="shared" si="168"/>
        <v>Van</v>
      </c>
      <c r="AC936" s="110" t="str">
        <f t="shared" ref="AC936" si="203">$X$27</f>
        <v>Van - Diesel</v>
      </c>
      <c r="AD936" s="114" t="str">
        <f t="shared" si="169"/>
        <v>CroatiaVan - Diesel</v>
      </c>
      <c r="AE936" s="114">
        <v>2024</v>
      </c>
      <c r="AF936" s="118">
        <v>0.31151000000000001</v>
      </c>
      <c r="AG936" s="114" t="s">
        <v>325</v>
      </c>
      <c r="AH936" s="114" t="s">
        <v>237</v>
      </c>
      <c r="AI936" s="110"/>
    </row>
    <row r="937" spans="27:35">
      <c r="AA937" s="110" t="str">
        <f t="shared" si="200"/>
        <v>Croatia</v>
      </c>
      <c r="AB937" s="114" t="str">
        <f t="shared" si="168"/>
        <v>Van</v>
      </c>
      <c r="AC937" s="110" t="str">
        <f t="shared" ref="AC937" si="204">$X$28</f>
        <v>Van - Electric</v>
      </c>
      <c r="AD937" s="114" t="str">
        <f t="shared" si="169"/>
        <v>CroatiaVan - Electric</v>
      </c>
      <c r="AE937" s="114">
        <v>2024</v>
      </c>
      <c r="AF937" s="118">
        <v>9.6810000000000007E-2</v>
      </c>
      <c r="AG937" s="114" t="s">
        <v>325</v>
      </c>
      <c r="AH937" s="114" t="s">
        <v>237</v>
      </c>
      <c r="AI937" s="110"/>
    </row>
    <row r="938" spans="27:35">
      <c r="AA938" s="110" t="str">
        <f t="shared" ref="AA938:AA941" si="205">$A$11</f>
        <v>Cyprus</v>
      </c>
      <c r="AB938" s="114" t="str">
        <f t="shared" si="168"/>
        <v>Van</v>
      </c>
      <c r="AC938" s="110" t="str">
        <f t="shared" ref="AC938" si="206">$X$25</f>
        <v>Van - Average</v>
      </c>
      <c r="AD938" s="114" t="str">
        <f t="shared" si="169"/>
        <v>CyprusVan - Average</v>
      </c>
      <c r="AE938" s="114">
        <v>2024</v>
      </c>
      <c r="AF938" s="118">
        <v>0.31064000000000003</v>
      </c>
      <c r="AG938" s="114" t="s">
        <v>325</v>
      </c>
      <c r="AH938" s="114" t="s">
        <v>237</v>
      </c>
      <c r="AI938" s="110"/>
    </row>
    <row r="939" spans="27:35">
      <c r="AA939" s="110" t="str">
        <f t="shared" si="205"/>
        <v>Cyprus</v>
      </c>
      <c r="AB939" s="114" t="str">
        <f t="shared" si="168"/>
        <v>Van</v>
      </c>
      <c r="AC939" s="110" t="str">
        <f t="shared" ref="AC939" si="207">$X$26</f>
        <v>Van - Petrol</v>
      </c>
      <c r="AD939" s="114" t="str">
        <f t="shared" si="169"/>
        <v>CyprusVan - Petrol</v>
      </c>
      <c r="AE939" s="114">
        <v>2024</v>
      </c>
      <c r="AF939" s="119">
        <v>0.28278000000000003</v>
      </c>
      <c r="AG939" s="114" t="s">
        <v>325</v>
      </c>
      <c r="AH939" s="114" t="s">
        <v>237</v>
      </c>
      <c r="AI939" s="110"/>
    </row>
    <row r="940" spans="27:35">
      <c r="AA940" s="110" t="str">
        <f t="shared" si="205"/>
        <v>Cyprus</v>
      </c>
      <c r="AB940" s="114" t="str">
        <f t="shared" si="168"/>
        <v>Van</v>
      </c>
      <c r="AC940" s="110" t="str">
        <f t="shared" ref="AC940" si="208">$X$27</f>
        <v>Van - Diesel</v>
      </c>
      <c r="AD940" s="114" t="str">
        <f t="shared" si="169"/>
        <v>CyprusVan - Diesel</v>
      </c>
      <c r="AE940" s="114">
        <v>2024</v>
      </c>
      <c r="AF940" s="118">
        <v>0.31151000000000001</v>
      </c>
      <c r="AG940" s="114" t="s">
        <v>325</v>
      </c>
      <c r="AH940" s="114" t="s">
        <v>237</v>
      </c>
      <c r="AI940" s="110"/>
    </row>
    <row r="941" spans="27:35">
      <c r="AA941" s="110" t="str">
        <f t="shared" si="205"/>
        <v>Cyprus</v>
      </c>
      <c r="AB941" s="114" t="str">
        <f t="shared" si="168"/>
        <v>Van</v>
      </c>
      <c r="AC941" s="110" t="str">
        <f t="shared" ref="AC941" si="209">$X$28</f>
        <v>Van - Electric</v>
      </c>
      <c r="AD941" s="114" t="str">
        <f t="shared" si="169"/>
        <v>CyprusVan - Electric</v>
      </c>
      <c r="AE941" s="114">
        <v>2024</v>
      </c>
      <c r="AF941" s="118">
        <v>9.6810000000000007E-2</v>
      </c>
      <c r="AG941" s="114" t="s">
        <v>325</v>
      </c>
      <c r="AH941" s="114" t="s">
        <v>237</v>
      </c>
      <c r="AI941" s="110"/>
    </row>
    <row r="942" spans="27:35">
      <c r="AA942" s="110" t="str">
        <f t="shared" ref="AA942:AA945" si="210">$A$12</f>
        <v>Czechia</v>
      </c>
      <c r="AB942" s="114" t="str">
        <f t="shared" si="168"/>
        <v>Van</v>
      </c>
      <c r="AC942" s="110" t="str">
        <f t="shared" ref="AC942" si="211">$X$25</f>
        <v>Van - Average</v>
      </c>
      <c r="AD942" s="114" t="str">
        <f t="shared" si="169"/>
        <v>CzechiaVan - Average</v>
      </c>
      <c r="AE942" s="114">
        <v>2024</v>
      </c>
      <c r="AF942" s="118">
        <v>0.31064000000000003</v>
      </c>
      <c r="AG942" s="114" t="s">
        <v>325</v>
      </c>
      <c r="AH942" s="114" t="s">
        <v>237</v>
      </c>
      <c r="AI942" s="110"/>
    </row>
    <row r="943" spans="27:35">
      <c r="AA943" s="110" t="str">
        <f t="shared" si="210"/>
        <v>Czechia</v>
      </c>
      <c r="AB943" s="114" t="str">
        <f t="shared" si="168"/>
        <v>Van</v>
      </c>
      <c r="AC943" s="110" t="str">
        <f t="shared" ref="AC943" si="212">$X$26</f>
        <v>Van - Petrol</v>
      </c>
      <c r="AD943" s="114" t="str">
        <f t="shared" si="169"/>
        <v>CzechiaVan - Petrol</v>
      </c>
      <c r="AE943" s="114">
        <v>2024</v>
      </c>
      <c r="AF943" s="119">
        <v>0.28278000000000003</v>
      </c>
      <c r="AG943" s="114" t="s">
        <v>325</v>
      </c>
      <c r="AH943" s="114" t="s">
        <v>237</v>
      </c>
      <c r="AI943" s="110"/>
    </row>
    <row r="944" spans="27:35">
      <c r="AA944" s="110" t="str">
        <f t="shared" si="210"/>
        <v>Czechia</v>
      </c>
      <c r="AB944" s="114" t="str">
        <f t="shared" si="168"/>
        <v>Van</v>
      </c>
      <c r="AC944" s="110" t="str">
        <f t="shared" ref="AC944" si="213">$X$27</f>
        <v>Van - Diesel</v>
      </c>
      <c r="AD944" s="114" t="str">
        <f t="shared" si="169"/>
        <v>CzechiaVan - Diesel</v>
      </c>
      <c r="AE944" s="114">
        <v>2024</v>
      </c>
      <c r="AF944" s="118">
        <v>0.31151000000000001</v>
      </c>
      <c r="AG944" s="114" t="s">
        <v>325</v>
      </c>
      <c r="AH944" s="114" t="s">
        <v>237</v>
      </c>
      <c r="AI944" s="110"/>
    </row>
    <row r="945" spans="27:35">
      <c r="AA945" s="110" t="str">
        <f t="shared" si="210"/>
        <v>Czechia</v>
      </c>
      <c r="AB945" s="114" t="str">
        <f t="shared" si="168"/>
        <v>Van</v>
      </c>
      <c r="AC945" s="110" t="str">
        <f t="shared" ref="AC945" si="214">$X$28</f>
        <v>Van - Electric</v>
      </c>
      <c r="AD945" s="114" t="str">
        <f t="shared" si="169"/>
        <v>CzechiaVan - Electric</v>
      </c>
      <c r="AE945" s="114">
        <v>2024</v>
      </c>
      <c r="AF945" s="118">
        <v>9.6810000000000007E-2</v>
      </c>
      <c r="AG945" s="114" t="s">
        <v>325</v>
      </c>
      <c r="AH945" s="114" t="s">
        <v>237</v>
      </c>
      <c r="AI945" s="110"/>
    </row>
    <row r="946" spans="27:35">
      <c r="AA946" s="110" t="str">
        <f t="shared" ref="AA946:AA949" si="215">$A$13</f>
        <v>Denmark</v>
      </c>
      <c r="AB946" s="114" t="str">
        <f t="shared" si="168"/>
        <v>Van</v>
      </c>
      <c r="AC946" s="110" t="str">
        <f t="shared" ref="AC946" si="216">$X$25</f>
        <v>Van - Average</v>
      </c>
      <c r="AD946" s="114" t="str">
        <f t="shared" si="169"/>
        <v>DenmarkVan - Average</v>
      </c>
      <c r="AE946" s="114">
        <v>2024</v>
      </c>
      <c r="AF946" s="118">
        <v>0.31064000000000003</v>
      </c>
      <c r="AG946" s="114" t="s">
        <v>325</v>
      </c>
      <c r="AH946" s="114" t="s">
        <v>237</v>
      </c>
      <c r="AI946" s="110"/>
    </row>
    <row r="947" spans="27:35">
      <c r="AA947" s="110" t="str">
        <f t="shared" si="215"/>
        <v>Denmark</v>
      </c>
      <c r="AB947" s="114" t="str">
        <f t="shared" si="168"/>
        <v>Van</v>
      </c>
      <c r="AC947" s="110" t="str">
        <f t="shared" ref="AC947" si="217">$X$26</f>
        <v>Van - Petrol</v>
      </c>
      <c r="AD947" s="114" t="str">
        <f t="shared" si="169"/>
        <v>DenmarkVan - Petrol</v>
      </c>
      <c r="AE947" s="114">
        <v>2024</v>
      </c>
      <c r="AF947" s="119">
        <v>0.28278000000000003</v>
      </c>
      <c r="AG947" s="114" t="s">
        <v>325</v>
      </c>
      <c r="AH947" s="114" t="s">
        <v>237</v>
      </c>
      <c r="AI947" s="110"/>
    </row>
    <row r="948" spans="27:35">
      <c r="AA948" s="110" t="str">
        <f t="shared" si="215"/>
        <v>Denmark</v>
      </c>
      <c r="AB948" s="114" t="str">
        <f t="shared" si="168"/>
        <v>Van</v>
      </c>
      <c r="AC948" s="110" t="str">
        <f t="shared" ref="AC948" si="218">$X$27</f>
        <v>Van - Diesel</v>
      </c>
      <c r="AD948" s="114" t="str">
        <f t="shared" si="169"/>
        <v>DenmarkVan - Diesel</v>
      </c>
      <c r="AE948" s="114">
        <v>2024</v>
      </c>
      <c r="AF948" s="118">
        <v>0.31151000000000001</v>
      </c>
      <c r="AG948" s="114" t="s">
        <v>325</v>
      </c>
      <c r="AH948" s="114" t="s">
        <v>237</v>
      </c>
      <c r="AI948" s="110"/>
    </row>
    <row r="949" spans="27:35">
      <c r="AA949" s="110" t="str">
        <f t="shared" si="215"/>
        <v>Denmark</v>
      </c>
      <c r="AB949" s="114" t="str">
        <f t="shared" si="168"/>
        <v>Van</v>
      </c>
      <c r="AC949" s="110" t="str">
        <f t="shared" ref="AC949" si="219">$X$28</f>
        <v>Van - Electric</v>
      </c>
      <c r="AD949" s="114" t="str">
        <f t="shared" si="169"/>
        <v>DenmarkVan - Electric</v>
      </c>
      <c r="AE949" s="114">
        <v>2024</v>
      </c>
      <c r="AF949" s="118">
        <v>9.6810000000000007E-2</v>
      </c>
      <c r="AG949" s="114" t="s">
        <v>325</v>
      </c>
      <c r="AH949" s="114" t="s">
        <v>237</v>
      </c>
      <c r="AI949" s="110"/>
    </row>
    <row r="950" spans="27:35">
      <c r="AA950" s="110" t="str">
        <f t="shared" ref="AA950:AA953" si="220">$A$14</f>
        <v>Estonia</v>
      </c>
      <c r="AB950" s="114" t="str">
        <f t="shared" si="168"/>
        <v>Van</v>
      </c>
      <c r="AC950" s="110" t="str">
        <f t="shared" ref="AC950" si="221">$X$25</f>
        <v>Van - Average</v>
      </c>
      <c r="AD950" s="114" t="str">
        <f t="shared" si="169"/>
        <v>EstoniaVan - Average</v>
      </c>
      <c r="AE950" s="114">
        <v>2024</v>
      </c>
      <c r="AF950" s="118">
        <v>0.31064000000000003</v>
      </c>
      <c r="AG950" s="114" t="s">
        <v>325</v>
      </c>
      <c r="AH950" s="114" t="s">
        <v>237</v>
      </c>
      <c r="AI950" s="110"/>
    </row>
    <row r="951" spans="27:35">
      <c r="AA951" s="110" t="str">
        <f t="shared" si="220"/>
        <v>Estonia</v>
      </c>
      <c r="AB951" s="114" t="str">
        <f t="shared" si="168"/>
        <v>Van</v>
      </c>
      <c r="AC951" s="110" t="str">
        <f t="shared" ref="AC951" si="222">$X$26</f>
        <v>Van - Petrol</v>
      </c>
      <c r="AD951" s="114" t="str">
        <f t="shared" si="169"/>
        <v>EstoniaVan - Petrol</v>
      </c>
      <c r="AE951" s="114">
        <v>2024</v>
      </c>
      <c r="AF951" s="119">
        <v>0.28278000000000003</v>
      </c>
      <c r="AG951" s="114" t="s">
        <v>325</v>
      </c>
      <c r="AH951" s="114" t="s">
        <v>237</v>
      </c>
      <c r="AI951" s="110"/>
    </row>
    <row r="952" spans="27:35">
      <c r="AA952" s="110" t="str">
        <f t="shared" si="220"/>
        <v>Estonia</v>
      </c>
      <c r="AB952" s="114" t="str">
        <f t="shared" si="168"/>
        <v>Van</v>
      </c>
      <c r="AC952" s="110" t="str">
        <f t="shared" ref="AC952" si="223">$X$27</f>
        <v>Van - Diesel</v>
      </c>
      <c r="AD952" s="114" t="str">
        <f t="shared" si="169"/>
        <v>EstoniaVan - Diesel</v>
      </c>
      <c r="AE952" s="114">
        <v>2024</v>
      </c>
      <c r="AF952" s="118">
        <v>0.31151000000000001</v>
      </c>
      <c r="AG952" s="114" t="s">
        <v>325</v>
      </c>
      <c r="AH952" s="114" t="s">
        <v>237</v>
      </c>
      <c r="AI952" s="110"/>
    </row>
    <row r="953" spans="27:35">
      <c r="AA953" s="110" t="str">
        <f t="shared" si="220"/>
        <v>Estonia</v>
      </c>
      <c r="AB953" s="114" t="str">
        <f t="shared" si="168"/>
        <v>Van</v>
      </c>
      <c r="AC953" s="110" t="str">
        <f t="shared" ref="AC953" si="224">$X$28</f>
        <v>Van - Electric</v>
      </c>
      <c r="AD953" s="114" t="str">
        <f t="shared" si="169"/>
        <v>EstoniaVan - Electric</v>
      </c>
      <c r="AE953" s="114">
        <v>2024</v>
      </c>
      <c r="AF953" s="118">
        <v>9.6810000000000007E-2</v>
      </c>
      <c r="AG953" s="114" t="s">
        <v>325</v>
      </c>
      <c r="AH953" s="114" t="s">
        <v>237</v>
      </c>
      <c r="AI953" s="110"/>
    </row>
    <row r="954" spans="27:35">
      <c r="AA954" s="110" t="str">
        <f t="shared" ref="AA954:AA957" si="225">$A$15</f>
        <v>Finland</v>
      </c>
      <c r="AB954" s="114" t="str">
        <f t="shared" si="168"/>
        <v>Van</v>
      </c>
      <c r="AC954" s="110" t="str">
        <f t="shared" ref="AC954" si="226">$X$25</f>
        <v>Van - Average</v>
      </c>
      <c r="AD954" s="114" t="str">
        <f t="shared" si="169"/>
        <v>FinlandVan - Average</v>
      </c>
      <c r="AE954" s="114">
        <v>2024</v>
      </c>
      <c r="AF954" s="118">
        <v>0.31064000000000003</v>
      </c>
      <c r="AG954" s="114" t="s">
        <v>325</v>
      </c>
      <c r="AH954" s="114" t="s">
        <v>237</v>
      </c>
      <c r="AI954" s="110"/>
    </row>
    <row r="955" spans="27:35">
      <c r="AA955" s="110" t="str">
        <f t="shared" si="225"/>
        <v>Finland</v>
      </c>
      <c r="AB955" s="114" t="str">
        <f t="shared" si="168"/>
        <v>Van</v>
      </c>
      <c r="AC955" s="110" t="str">
        <f t="shared" ref="AC955" si="227">$X$26</f>
        <v>Van - Petrol</v>
      </c>
      <c r="AD955" s="114" t="str">
        <f t="shared" si="169"/>
        <v>FinlandVan - Petrol</v>
      </c>
      <c r="AE955" s="114">
        <v>2024</v>
      </c>
      <c r="AF955" s="119">
        <v>0.28278000000000003</v>
      </c>
      <c r="AG955" s="114" t="s">
        <v>325</v>
      </c>
      <c r="AH955" s="114" t="s">
        <v>237</v>
      </c>
      <c r="AI955" s="110"/>
    </row>
    <row r="956" spans="27:35">
      <c r="AA956" s="110" t="str">
        <f t="shared" si="225"/>
        <v>Finland</v>
      </c>
      <c r="AB956" s="114" t="str">
        <f t="shared" si="168"/>
        <v>Van</v>
      </c>
      <c r="AC956" s="110" t="str">
        <f t="shared" ref="AC956" si="228">$X$27</f>
        <v>Van - Diesel</v>
      </c>
      <c r="AD956" s="114" t="str">
        <f t="shared" si="169"/>
        <v>FinlandVan - Diesel</v>
      </c>
      <c r="AE956" s="114">
        <v>2024</v>
      </c>
      <c r="AF956" s="118">
        <v>0.31151000000000001</v>
      </c>
      <c r="AG956" s="114" t="s">
        <v>325</v>
      </c>
      <c r="AH956" s="114" t="s">
        <v>237</v>
      </c>
      <c r="AI956" s="110"/>
    </row>
    <row r="957" spans="27:35">
      <c r="AA957" s="110" t="str">
        <f t="shared" si="225"/>
        <v>Finland</v>
      </c>
      <c r="AB957" s="114" t="str">
        <f t="shared" si="168"/>
        <v>Van</v>
      </c>
      <c r="AC957" s="110" t="str">
        <f t="shared" ref="AC957" si="229">$X$28</f>
        <v>Van - Electric</v>
      </c>
      <c r="AD957" s="114" t="str">
        <f t="shared" si="169"/>
        <v>FinlandVan - Electric</v>
      </c>
      <c r="AE957" s="114">
        <v>2024</v>
      </c>
      <c r="AF957" s="118">
        <v>9.6810000000000007E-2</v>
      </c>
      <c r="AG957" s="114" t="s">
        <v>325</v>
      </c>
      <c r="AH957" s="114" t="s">
        <v>237</v>
      </c>
      <c r="AI957" s="110"/>
    </row>
    <row r="958" spans="27:35">
      <c r="AA958" s="110" t="str">
        <f t="shared" ref="AA958:AA961" si="230">$A$16</f>
        <v>France</v>
      </c>
      <c r="AB958" s="114" t="str">
        <f t="shared" si="168"/>
        <v>Van</v>
      </c>
      <c r="AC958" s="110" t="str">
        <f t="shared" ref="AC958" si="231">$X$25</f>
        <v>Van - Average</v>
      </c>
      <c r="AD958" s="114" t="str">
        <f t="shared" si="169"/>
        <v>FranceVan - Average</v>
      </c>
      <c r="AE958" s="114">
        <v>2024</v>
      </c>
      <c r="AF958" s="118">
        <v>0.31064000000000003</v>
      </c>
      <c r="AG958" s="114" t="s">
        <v>325</v>
      </c>
      <c r="AH958" s="114" t="s">
        <v>237</v>
      </c>
      <c r="AI958" s="110"/>
    </row>
    <row r="959" spans="27:35">
      <c r="AA959" s="110" t="str">
        <f t="shared" si="230"/>
        <v>France</v>
      </c>
      <c r="AB959" s="114" t="str">
        <f t="shared" si="168"/>
        <v>Van</v>
      </c>
      <c r="AC959" s="110" t="str">
        <f t="shared" ref="AC959" si="232">$X$26</f>
        <v>Van - Petrol</v>
      </c>
      <c r="AD959" s="114" t="str">
        <f t="shared" si="169"/>
        <v>FranceVan - Petrol</v>
      </c>
      <c r="AE959" s="114">
        <v>2024</v>
      </c>
      <c r="AF959" s="119">
        <v>0.28278000000000003</v>
      </c>
      <c r="AG959" s="114" t="s">
        <v>325</v>
      </c>
      <c r="AH959" s="114" t="s">
        <v>237</v>
      </c>
      <c r="AI959" s="110"/>
    </row>
    <row r="960" spans="27:35">
      <c r="AA960" s="110" t="str">
        <f t="shared" si="230"/>
        <v>France</v>
      </c>
      <c r="AB960" s="114" t="str">
        <f t="shared" si="168"/>
        <v>Van</v>
      </c>
      <c r="AC960" s="110" t="str">
        <f t="shared" ref="AC960" si="233">$X$27</f>
        <v>Van - Diesel</v>
      </c>
      <c r="AD960" s="114" t="str">
        <f t="shared" si="169"/>
        <v>FranceVan - Diesel</v>
      </c>
      <c r="AE960" s="114">
        <v>2024</v>
      </c>
      <c r="AF960" s="118">
        <v>0.31151000000000001</v>
      </c>
      <c r="AG960" s="114" t="s">
        <v>325</v>
      </c>
      <c r="AH960" s="114" t="s">
        <v>237</v>
      </c>
      <c r="AI960" s="110"/>
    </row>
    <row r="961" spans="27:35">
      <c r="AA961" s="110" t="str">
        <f t="shared" si="230"/>
        <v>France</v>
      </c>
      <c r="AB961" s="114" t="str">
        <f t="shared" si="168"/>
        <v>Van</v>
      </c>
      <c r="AC961" s="110" t="str">
        <f t="shared" ref="AC961" si="234">$X$28</f>
        <v>Van - Electric</v>
      </c>
      <c r="AD961" s="114" t="str">
        <f t="shared" si="169"/>
        <v>FranceVan - Electric</v>
      </c>
      <c r="AE961" s="114">
        <v>2024</v>
      </c>
      <c r="AF961" s="118">
        <v>9.6810000000000007E-2</v>
      </c>
      <c r="AG961" s="114" t="s">
        <v>325</v>
      </c>
      <c r="AH961" s="114" t="s">
        <v>237</v>
      </c>
      <c r="AI961" s="110"/>
    </row>
    <row r="962" spans="27:35">
      <c r="AA962" s="110" t="str">
        <f t="shared" ref="AA962:AA965" si="235">$A$17</f>
        <v>Germany</v>
      </c>
      <c r="AB962" s="114" t="str">
        <f t="shared" si="168"/>
        <v>Van</v>
      </c>
      <c r="AC962" s="110" t="str">
        <f t="shared" ref="AC962" si="236">$X$25</f>
        <v>Van - Average</v>
      </c>
      <c r="AD962" s="114" t="str">
        <f t="shared" si="169"/>
        <v>GermanyVan - Average</v>
      </c>
      <c r="AE962" s="114">
        <v>2024</v>
      </c>
      <c r="AF962" s="118">
        <v>0.31064000000000003</v>
      </c>
      <c r="AG962" s="114" t="s">
        <v>325</v>
      </c>
      <c r="AH962" s="114" t="s">
        <v>237</v>
      </c>
      <c r="AI962" s="110"/>
    </row>
    <row r="963" spans="27:35">
      <c r="AA963" s="110" t="str">
        <f t="shared" si="235"/>
        <v>Germany</v>
      </c>
      <c r="AB963" s="114" t="str">
        <f t="shared" si="168"/>
        <v>Van</v>
      </c>
      <c r="AC963" s="110" t="str">
        <f t="shared" ref="AC963" si="237">$X$26</f>
        <v>Van - Petrol</v>
      </c>
      <c r="AD963" s="114" t="str">
        <f t="shared" si="169"/>
        <v>GermanyVan - Petrol</v>
      </c>
      <c r="AE963" s="114">
        <v>2024</v>
      </c>
      <c r="AF963" s="119">
        <v>0.28278000000000003</v>
      </c>
      <c r="AG963" s="114" t="s">
        <v>325</v>
      </c>
      <c r="AH963" s="114" t="s">
        <v>237</v>
      </c>
      <c r="AI963" s="110"/>
    </row>
    <row r="964" spans="27:35">
      <c r="AA964" s="110" t="str">
        <f t="shared" si="235"/>
        <v>Germany</v>
      </c>
      <c r="AB964" s="114" t="str">
        <f t="shared" si="168"/>
        <v>Van</v>
      </c>
      <c r="AC964" s="110" t="str">
        <f t="shared" ref="AC964" si="238">$X$27</f>
        <v>Van - Diesel</v>
      </c>
      <c r="AD964" s="114" t="str">
        <f t="shared" si="169"/>
        <v>GermanyVan - Diesel</v>
      </c>
      <c r="AE964" s="114">
        <v>2024</v>
      </c>
      <c r="AF964" s="118">
        <v>0.31151000000000001</v>
      </c>
      <c r="AG964" s="114" t="s">
        <v>325</v>
      </c>
      <c r="AH964" s="114" t="s">
        <v>237</v>
      </c>
      <c r="AI964" s="110"/>
    </row>
    <row r="965" spans="27:35">
      <c r="AA965" s="110" t="str">
        <f t="shared" si="235"/>
        <v>Germany</v>
      </c>
      <c r="AB965" s="114" t="str">
        <f t="shared" si="168"/>
        <v>Van</v>
      </c>
      <c r="AC965" s="110" t="str">
        <f t="shared" ref="AC965" si="239">$X$28</f>
        <v>Van - Electric</v>
      </c>
      <c r="AD965" s="114" t="str">
        <f t="shared" si="169"/>
        <v>GermanyVan - Electric</v>
      </c>
      <c r="AE965" s="114">
        <v>2024</v>
      </c>
      <c r="AF965" s="118">
        <v>9.6810000000000007E-2</v>
      </c>
      <c r="AG965" s="114" t="s">
        <v>325</v>
      </c>
      <c r="AH965" s="114" t="s">
        <v>237</v>
      </c>
      <c r="AI965" s="110"/>
    </row>
    <row r="966" spans="27:35">
      <c r="AA966" s="110" t="str">
        <f t="shared" ref="AA966:AA969" si="240">$A$18</f>
        <v>Greece</v>
      </c>
      <c r="AB966" s="114" t="str">
        <f t="shared" si="168"/>
        <v>Van</v>
      </c>
      <c r="AC966" s="110" t="str">
        <f t="shared" ref="AC966" si="241">$X$25</f>
        <v>Van - Average</v>
      </c>
      <c r="AD966" s="114" t="str">
        <f t="shared" si="169"/>
        <v>GreeceVan - Average</v>
      </c>
      <c r="AE966" s="114">
        <v>2024</v>
      </c>
      <c r="AF966" s="118">
        <v>0.31064000000000003</v>
      </c>
      <c r="AG966" s="114" t="s">
        <v>325</v>
      </c>
      <c r="AH966" s="114" t="s">
        <v>237</v>
      </c>
      <c r="AI966" s="110"/>
    </row>
    <row r="967" spans="27:35">
      <c r="AA967" s="110" t="str">
        <f t="shared" si="240"/>
        <v>Greece</v>
      </c>
      <c r="AB967" s="114" t="str">
        <f t="shared" si="168"/>
        <v>Van</v>
      </c>
      <c r="AC967" s="110" t="str">
        <f t="shared" ref="AC967" si="242">$X$26</f>
        <v>Van - Petrol</v>
      </c>
      <c r="AD967" s="114" t="str">
        <f t="shared" si="169"/>
        <v>GreeceVan - Petrol</v>
      </c>
      <c r="AE967" s="114">
        <v>2024</v>
      </c>
      <c r="AF967" s="119">
        <v>0.28278000000000003</v>
      </c>
      <c r="AG967" s="114" t="s">
        <v>325</v>
      </c>
      <c r="AH967" s="114" t="s">
        <v>237</v>
      </c>
      <c r="AI967" s="110"/>
    </row>
    <row r="968" spans="27:35">
      <c r="AA968" s="110" t="str">
        <f t="shared" si="240"/>
        <v>Greece</v>
      </c>
      <c r="AB968" s="114" t="str">
        <f t="shared" si="168"/>
        <v>Van</v>
      </c>
      <c r="AC968" s="110" t="str">
        <f t="shared" ref="AC968" si="243">$X$27</f>
        <v>Van - Diesel</v>
      </c>
      <c r="AD968" s="114" t="str">
        <f t="shared" si="169"/>
        <v>GreeceVan - Diesel</v>
      </c>
      <c r="AE968" s="114">
        <v>2024</v>
      </c>
      <c r="AF968" s="118">
        <v>0.31151000000000001</v>
      </c>
      <c r="AG968" s="114" t="s">
        <v>325</v>
      </c>
      <c r="AH968" s="114" t="s">
        <v>237</v>
      </c>
      <c r="AI968" s="110"/>
    </row>
    <row r="969" spans="27:35">
      <c r="AA969" s="110" t="str">
        <f t="shared" si="240"/>
        <v>Greece</v>
      </c>
      <c r="AB969" s="114" t="str">
        <f t="shared" si="168"/>
        <v>Van</v>
      </c>
      <c r="AC969" s="110" t="str">
        <f t="shared" ref="AC969" si="244">$X$28</f>
        <v>Van - Electric</v>
      </c>
      <c r="AD969" s="114" t="str">
        <f t="shared" ref="AD969:AD1032" si="245">AA969&amp;AC969</f>
        <v>GreeceVan - Electric</v>
      </c>
      <c r="AE969" s="114">
        <v>2024</v>
      </c>
      <c r="AF969" s="118">
        <v>9.6810000000000007E-2</v>
      </c>
      <c r="AG969" s="114" t="s">
        <v>325</v>
      </c>
      <c r="AH969" s="114" t="s">
        <v>237</v>
      </c>
      <c r="AI969" s="110"/>
    </row>
    <row r="970" spans="27:35">
      <c r="AA970" s="110" t="str">
        <f t="shared" ref="AA970:AA973" si="246">$A$19</f>
        <v>Hungary</v>
      </c>
      <c r="AB970" s="114" t="str">
        <f t="shared" si="168"/>
        <v>Van</v>
      </c>
      <c r="AC970" s="110" t="str">
        <f t="shared" ref="AC970" si="247">$X$25</f>
        <v>Van - Average</v>
      </c>
      <c r="AD970" s="114" t="str">
        <f t="shared" si="245"/>
        <v>HungaryVan - Average</v>
      </c>
      <c r="AE970" s="114">
        <v>2024</v>
      </c>
      <c r="AF970" s="118">
        <v>0.31064000000000003</v>
      </c>
      <c r="AG970" s="114" t="s">
        <v>325</v>
      </c>
      <c r="AH970" s="114" t="s">
        <v>237</v>
      </c>
      <c r="AI970" s="110"/>
    </row>
    <row r="971" spans="27:35">
      <c r="AA971" s="110" t="str">
        <f t="shared" si="246"/>
        <v>Hungary</v>
      </c>
      <c r="AB971" s="114" t="str">
        <f t="shared" ref="AB971:AB1034" si="248">$S$11</f>
        <v>Van</v>
      </c>
      <c r="AC971" s="110" t="str">
        <f t="shared" ref="AC971" si="249">$X$26</f>
        <v>Van - Petrol</v>
      </c>
      <c r="AD971" s="114" t="str">
        <f t="shared" si="245"/>
        <v>HungaryVan - Petrol</v>
      </c>
      <c r="AE971" s="114">
        <v>2024</v>
      </c>
      <c r="AF971" s="119">
        <v>0.28278000000000003</v>
      </c>
      <c r="AG971" s="114" t="s">
        <v>325</v>
      </c>
      <c r="AH971" s="114" t="s">
        <v>237</v>
      </c>
      <c r="AI971" s="110"/>
    </row>
    <row r="972" spans="27:35">
      <c r="AA972" s="110" t="str">
        <f t="shared" si="246"/>
        <v>Hungary</v>
      </c>
      <c r="AB972" s="114" t="str">
        <f t="shared" si="248"/>
        <v>Van</v>
      </c>
      <c r="AC972" s="110" t="str">
        <f t="shared" ref="AC972" si="250">$X$27</f>
        <v>Van - Diesel</v>
      </c>
      <c r="AD972" s="114" t="str">
        <f t="shared" si="245"/>
        <v>HungaryVan - Diesel</v>
      </c>
      <c r="AE972" s="114">
        <v>2024</v>
      </c>
      <c r="AF972" s="118">
        <v>0.31151000000000001</v>
      </c>
      <c r="AG972" s="114" t="s">
        <v>325</v>
      </c>
      <c r="AH972" s="114" t="s">
        <v>237</v>
      </c>
      <c r="AI972" s="110"/>
    </row>
    <row r="973" spans="27:35">
      <c r="AA973" s="110" t="str">
        <f t="shared" si="246"/>
        <v>Hungary</v>
      </c>
      <c r="AB973" s="114" t="str">
        <f t="shared" si="248"/>
        <v>Van</v>
      </c>
      <c r="AC973" s="110" t="str">
        <f t="shared" ref="AC973" si="251">$X$28</f>
        <v>Van - Electric</v>
      </c>
      <c r="AD973" s="114" t="str">
        <f t="shared" si="245"/>
        <v>HungaryVan - Electric</v>
      </c>
      <c r="AE973" s="114">
        <v>2024</v>
      </c>
      <c r="AF973" s="118">
        <v>9.6810000000000007E-2</v>
      </c>
      <c r="AG973" s="114" t="s">
        <v>325</v>
      </c>
      <c r="AH973" s="114" t="s">
        <v>237</v>
      </c>
      <c r="AI973" s="110"/>
    </row>
    <row r="974" spans="27:35">
      <c r="AA974" s="110" t="str">
        <f t="shared" ref="AA974:AA977" si="252">$A$20</f>
        <v>Iceland</v>
      </c>
      <c r="AB974" s="114" t="str">
        <f t="shared" si="248"/>
        <v>Van</v>
      </c>
      <c r="AC974" s="110" t="str">
        <f t="shared" ref="AC974" si="253">$X$25</f>
        <v>Van - Average</v>
      </c>
      <c r="AD974" s="114" t="str">
        <f t="shared" si="245"/>
        <v>IcelandVan - Average</v>
      </c>
      <c r="AE974" s="114">
        <v>2024</v>
      </c>
      <c r="AF974" s="118">
        <v>0.31064000000000003</v>
      </c>
      <c r="AG974" s="114" t="s">
        <v>325</v>
      </c>
      <c r="AH974" s="114" t="s">
        <v>237</v>
      </c>
      <c r="AI974" s="110"/>
    </row>
    <row r="975" spans="27:35">
      <c r="AA975" s="110" t="str">
        <f t="shared" si="252"/>
        <v>Iceland</v>
      </c>
      <c r="AB975" s="114" t="str">
        <f t="shared" si="248"/>
        <v>Van</v>
      </c>
      <c r="AC975" s="110" t="str">
        <f t="shared" ref="AC975" si="254">$X$26</f>
        <v>Van - Petrol</v>
      </c>
      <c r="AD975" s="114" t="str">
        <f t="shared" si="245"/>
        <v>IcelandVan - Petrol</v>
      </c>
      <c r="AE975" s="114">
        <v>2024</v>
      </c>
      <c r="AF975" s="119">
        <v>0.28278000000000003</v>
      </c>
      <c r="AG975" s="114" t="s">
        <v>325</v>
      </c>
      <c r="AH975" s="114" t="s">
        <v>237</v>
      </c>
      <c r="AI975" s="110"/>
    </row>
    <row r="976" spans="27:35">
      <c r="AA976" s="110" t="str">
        <f t="shared" si="252"/>
        <v>Iceland</v>
      </c>
      <c r="AB976" s="114" t="str">
        <f t="shared" si="248"/>
        <v>Van</v>
      </c>
      <c r="AC976" s="110" t="str">
        <f t="shared" ref="AC976" si="255">$X$27</f>
        <v>Van - Diesel</v>
      </c>
      <c r="AD976" s="114" t="str">
        <f t="shared" si="245"/>
        <v>IcelandVan - Diesel</v>
      </c>
      <c r="AE976" s="114">
        <v>2024</v>
      </c>
      <c r="AF976" s="118">
        <v>0.31151000000000001</v>
      </c>
      <c r="AG976" s="114" t="s">
        <v>325</v>
      </c>
      <c r="AH976" s="114" t="s">
        <v>237</v>
      </c>
      <c r="AI976" s="110"/>
    </row>
    <row r="977" spans="27:35">
      <c r="AA977" s="110" t="str">
        <f t="shared" si="252"/>
        <v>Iceland</v>
      </c>
      <c r="AB977" s="114" t="str">
        <f t="shared" si="248"/>
        <v>Van</v>
      </c>
      <c r="AC977" s="110" t="str">
        <f t="shared" ref="AC977" si="256">$X$28</f>
        <v>Van - Electric</v>
      </c>
      <c r="AD977" s="114" t="str">
        <f t="shared" si="245"/>
        <v>IcelandVan - Electric</v>
      </c>
      <c r="AE977" s="114">
        <v>2024</v>
      </c>
      <c r="AF977" s="118">
        <v>9.6810000000000007E-2</v>
      </c>
      <c r="AG977" s="114" t="s">
        <v>325</v>
      </c>
      <c r="AH977" s="114" t="s">
        <v>237</v>
      </c>
      <c r="AI977" s="110"/>
    </row>
    <row r="978" spans="27:35">
      <c r="AA978" s="110" t="str">
        <f t="shared" ref="AA978:AA981" si="257">$A$21</f>
        <v>Ireland</v>
      </c>
      <c r="AB978" s="114" t="str">
        <f t="shared" si="248"/>
        <v>Van</v>
      </c>
      <c r="AC978" s="110" t="str">
        <f t="shared" ref="AC978" si="258">$X$25</f>
        <v>Van - Average</v>
      </c>
      <c r="AD978" s="114" t="str">
        <f t="shared" si="245"/>
        <v>IrelandVan - Average</v>
      </c>
      <c r="AE978" s="114">
        <v>2024</v>
      </c>
      <c r="AF978" s="118">
        <v>0.31064000000000003</v>
      </c>
      <c r="AG978" s="114" t="s">
        <v>325</v>
      </c>
      <c r="AH978" s="114" t="s">
        <v>237</v>
      </c>
      <c r="AI978" s="110"/>
    </row>
    <row r="979" spans="27:35">
      <c r="AA979" s="110" t="str">
        <f t="shared" si="257"/>
        <v>Ireland</v>
      </c>
      <c r="AB979" s="114" t="str">
        <f t="shared" si="248"/>
        <v>Van</v>
      </c>
      <c r="AC979" s="110" t="str">
        <f t="shared" ref="AC979" si="259">$X$26</f>
        <v>Van - Petrol</v>
      </c>
      <c r="AD979" s="114" t="str">
        <f t="shared" si="245"/>
        <v>IrelandVan - Petrol</v>
      </c>
      <c r="AE979" s="114">
        <v>2024</v>
      </c>
      <c r="AF979" s="119">
        <v>0.28278000000000003</v>
      </c>
      <c r="AG979" s="114" t="s">
        <v>325</v>
      </c>
      <c r="AH979" s="114" t="s">
        <v>237</v>
      </c>
      <c r="AI979" s="110"/>
    </row>
    <row r="980" spans="27:35">
      <c r="AA980" s="110" t="str">
        <f t="shared" si="257"/>
        <v>Ireland</v>
      </c>
      <c r="AB980" s="114" t="str">
        <f t="shared" si="248"/>
        <v>Van</v>
      </c>
      <c r="AC980" s="110" t="str">
        <f t="shared" ref="AC980" si="260">$X$27</f>
        <v>Van - Diesel</v>
      </c>
      <c r="AD980" s="114" t="str">
        <f t="shared" si="245"/>
        <v>IrelandVan - Diesel</v>
      </c>
      <c r="AE980" s="114">
        <v>2024</v>
      </c>
      <c r="AF980" s="118">
        <v>0.31151000000000001</v>
      </c>
      <c r="AG980" s="114" t="s">
        <v>325</v>
      </c>
      <c r="AH980" s="114" t="s">
        <v>237</v>
      </c>
      <c r="AI980" s="110"/>
    </row>
    <row r="981" spans="27:35">
      <c r="AA981" s="110" t="str">
        <f t="shared" si="257"/>
        <v>Ireland</v>
      </c>
      <c r="AB981" s="114" t="str">
        <f t="shared" si="248"/>
        <v>Van</v>
      </c>
      <c r="AC981" s="110" t="str">
        <f t="shared" ref="AC981" si="261">$X$28</f>
        <v>Van - Electric</v>
      </c>
      <c r="AD981" s="114" t="str">
        <f t="shared" si="245"/>
        <v>IrelandVan - Electric</v>
      </c>
      <c r="AE981" s="114">
        <v>2024</v>
      </c>
      <c r="AF981" s="118">
        <v>9.6810000000000007E-2</v>
      </c>
      <c r="AG981" s="114" t="s">
        <v>325</v>
      </c>
      <c r="AH981" s="114" t="s">
        <v>237</v>
      </c>
      <c r="AI981" s="110"/>
    </row>
    <row r="982" spans="27:35">
      <c r="AA982" s="110" t="str">
        <f t="shared" ref="AA982:AA985" si="262">$A$22</f>
        <v>Italy</v>
      </c>
      <c r="AB982" s="114" t="str">
        <f t="shared" si="248"/>
        <v>Van</v>
      </c>
      <c r="AC982" s="110" t="str">
        <f t="shared" ref="AC982" si="263">$X$25</f>
        <v>Van - Average</v>
      </c>
      <c r="AD982" s="114" t="str">
        <f t="shared" si="245"/>
        <v>ItalyVan - Average</v>
      </c>
      <c r="AE982" s="114">
        <v>2024</v>
      </c>
      <c r="AF982" s="118">
        <v>0.31064000000000003</v>
      </c>
      <c r="AG982" s="114" t="s">
        <v>325</v>
      </c>
      <c r="AH982" s="114" t="s">
        <v>237</v>
      </c>
      <c r="AI982" s="110"/>
    </row>
    <row r="983" spans="27:35">
      <c r="AA983" s="110" t="str">
        <f t="shared" si="262"/>
        <v>Italy</v>
      </c>
      <c r="AB983" s="114" t="str">
        <f t="shared" si="248"/>
        <v>Van</v>
      </c>
      <c r="AC983" s="110" t="str">
        <f t="shared" ref="AC983" si="264">$X$26</f>
        <v>Van - Petrol</v>
      </c>
      <c r="AD983" s="114" t="str">
        <f t="shared" si="245"/>
        <v>ItalyVan - Petrol</v>
      </c>
      <c r="AE983" s="114">
        <v>2024</v>
      </c>
      <c r="AF983" s="119">
        <v>0.28278000000000003</v>
      </c>
      <c r="AG983" s="114" t="s">
        <v>325</v>
      </c>
      <c r="AH983" s="114" t="s">
        <v>237</v>
      </c>
      <c r="AI983" s="110"/>
    </row>
    <row r="984" spans="27:35">
      <c r="AA984" s="110" t="str">
        <f t="shared" si="262"/>
        <v>Italy</v>
      </c>
      <c r="AB984" s="114" t="str">
        <f t="shared" si="248"/>
        <v>Van</v>
      </c>
      <c r="AC984" s="110" t="str">
        <f t="shared" ref="AC984" si="265">$X$27</f>
        <v>Van - Diesel</v>
      </c>
      <c r="AD984" s="114" t="str">
        <f t="shared" si="245"/>
        <v>ItalyVan - Diesel</v>
      </c>
      <c r="AE984" s="114">
        <v>2024</v>
      </c>
      <c r="AF984" s="118">
        <v>0.31151000000000001</v>
      </c>
      <c r="AG984" s="114" t="s">
        <v>325</v>
      </c>
      <c r="AH984" s="114" t="s">
        <v>237</v>
      </c>
      <c r="AI984" s="110"/>
    </row>
    <row r="985" spans="27:35">
      <c r="AA985" s="110" t="str">
        <f t="shared" si="262"/>
        <v>Italy</v>
      </c>
      <c r="AB985" s="114" t="str">
        <f t="shared" si="248"/>
        <v>Van</v>
      </c>
      <c r="AC985" s="110" t="str">
        <f t="shared" ref="AC985" si="266">$X$28</f>
        <v>Van - Electric</v>
      </c>
      <c r="AD985" s="114" t="str">
        <f t="shared" si="245"/>
        <v>ItalyVan - Electric</v>
      </c>
      <c r="AE985" s="114">
        <v>2024</v>
      </c>
      <c r="AF985" s="118">
        <v>9.6810000000000007E-2</v>
      </c>
      <c r="AG985" s="114" t="s">
        <v>325</v>
      </c>
      <c r="AH985" s="114" t="s">
        <v>237</v>
      </c>
      <c r="AI985" s="110"/>
    </row>
    <row r="986" spans="27:35">
      <c r="AA986" s="110" t="str">
        <f t="shared" ref="AA986:AA989" si="267">$A$23</f>
        <v>Latvia</v>
      </c>
      <c r="AB986" s="114" t="str">
        <f t="shared" si="248"/>
        <v>Van</v>
      </c>
      <c r="AC986" s="110" t="str">
        <f t="shared" ref="AC986" si="268">$X$25</f>
        <v>Van - Average</v>
      </c>
      <c r="AD986" s="114" t="str">
        <f t="shared" si="245"/>
        <v>LatviaVan - Average</v>
      </c>
      <c r="AE986" s="114">
        <v>2024</v>
      </c>
      <c r="AF986" s="118">
        <v>0.31064000000000003</v>
      </c>
      <c r="AG986" s="114" t="s">
        <v>325</v>
      </c>
      <c r="AH986" s="114" t="s">
        <v>237</v>
      </c>
      <c r="AI986" s="110"/>
    </row>
    <row r="987" spans="27:35">
      <c r="AA987" s="110" t="str">
        <f t="shared" si="267"/>
        <v>Latvia</v>
      </c>
      <c r="AB987" s="114" t="str">
        <f t="shared" si="248"/>
        <v>Van</v>
      </c>
      <c r="AC987" s="110" t="str">
        <f t="shared" ref="AC987" si="269">$X$26</f>
        <v>Van - Petrol</v>
      </c>
      <c r="AD987" s="114" t="str">
        <f t="shared" si="245"/>
        <v>LatviaVan - Petrol</v>
      </c>
      <c r="AE987" s="114">
        <v>2024</v>
      </c>
      <c r="AF987" s="119">
        <v>0.28278000000000003</v>
      </c>
      <c r="AG987" s="114" t="s">
        <v>325</v>
      </c>
      <c r="AH987" s="114" t="s">
        <v>237</v>
      </c>
      <c r="AI987" s="110"/>
    </row>
    <row r="988" spans="27:35">
      <c r="AA988" s="110" t="str">
        <f t="shared" si="267"/>
        <v>Latvia</v>
      </c>
      <c r="AB988" s="114" t="str">
        <f t="shared" si="248"/>
        <v>Van</v>
      </c>
      <c r="AC988" s="110" t="str">
        <f t="shared" ref="AC988" si="270">$X$27</f>
        <v>Van - Diesel</v>
      </c>
      <c r="AD988" s="114" t="str">
        <f t="shared" si="245"/>
        <v>LatviaVan - Diesel</v>
      </c>
      <c r="AE988" s="114">
        <v>2024</v>
      </c>
      <c r="AF988" s="118">
        <v>0.31151000000000001</v>
      </c>
      <c r="AG988" s="114" t="s">
        <v>325</v>
      </c>
      <c r="AH988" s="114" t="s">
        <v>237</v>
      </c>
      <c r="AI988" s="110"/>
    </row>
    <row r="989" spans="27:35">
      <c r="AA989" s="110" t="str">
        <f t="shared" si="267"/>
        <v>Latvia</v>
      </c>
      <c r="AB989" s="114" t="str">
        <f t="shared" si="248"/>
        <v>Van</v>
      </c>
      <c r="AC989" s="110" t="str">
        <f t="shared" ref="AC989" si="271">$X$28</f>
        <v>Van - Electric</v>
      </c>
      <c r="AD989" s="114" t="str">
        <f t="shared" si="245"/>
        <v>LatviaVan - Electric</v>
      </c>
      <c r="AE989" s="114">
        <v>2024</v>
      </c>
      <c r="AF989" s="118">
        <v>9.6810000000000007E-2</v>
      </c>
      <c r="AG989" s="114" t="s">
        <v>325</v>
      </c>
      <c r="AH989" s="114" t="s">
        <v>237</v>
      </c>
      <c r="AI989" s="110"/>
    </row>
    <row r="990" spans="27:35">
      <c r="AA990" s="110" t="str">
        <f t="shared" ref="AA990:AA993" si="272">$A$24</f>
        <v>Liechtenstein</v>
      </c>
      <c r="AB990" s="114" t="str">
        <f t="shared" si="248"/>
        <v>Van</v>
      </c>
      <c r="AC990" s="110" t="str">
        <f t="shared" ref="AC990" si="273">$X$25</f>
        <v>Van - Average</v>
      </c>
      <c r="AD990" s="114" t="str">
        <f t="shared" si="245"/>
        <v>LiechtensteinVan - Average</v>
      </c>
      <c r="AE990" s="114">
        <v>2024</v>
      </c>
      <c r="AF990" s="118">
        <v>0.31064000000000003</v>
      </c>
      <c r="AG990" s="114" t="s">
        <v>325</v>
      </c>
      <c r="AH990" s="114" t="s">
        <v>237</v>
      </c>
      <c r="AI990" s="110"/>
    </row>
    <row r="991" spans="27:35">
      <c r="AA991" s="110" t="str">
        <f t="shared" si="272"/>
        <v>Liechtenstein</v>
      </c>
      <c r="AB991" s="114" t="str">
        <f t="shared" si="248"/>
        <v>Van</v>
      </c>
      <c r="AC991" s="110" t="str">
        <f t="shared" ref="AC991" si="274">$X$26</f>
        <v>Van - Petrol</v>
      </c>
      <c r="AD991" s="114" t="str">
        <f t="shared" si="245"/>
        <v>LiechtensteinVan - Petrol</v>
      </c>
      <c r="AE991" s="114">
        <v>2024</v>
      </c>
      <c r="AF991" s="119">
        <v>0.28278000000000003</v>
      </c>
      <c r="AG991" s="114" t="s">
        <v>325</v>
      </c>
      <c r="AH991" s="114" t="s">
        <v>237</v>
      </c>
      <c r="AI991" s="110"/>
    </row>
    <row r="992" spans="27:35">
      <c r="AA992" s="110" t="str">
        <f t="shared" si="272"/>
        <v>Liechtenstein</v>
      </c>
      <c r="AB992" s="114" t="str">
        <f t="shared" si="248"/>
        <v>Van</v>
      </c>
      <c r="AC992" s="110" t="str">
        <f t="shared" ref="AC992" si="275">$X$27</f>
        <v>Van - Diesel</v>
      </c>
      <c r="AD992" s="114" t="str">
        <f t="shared" si="245"/>
        <v>LiechtensteinVan - Diesel</v>
      </c>
      <c r="AE992" s="114">
        <v>2024</v>
      </c>
      <c r="AF992" s="118">
        <v>0.31151000000000001</v>
      </c>
      <c r="AG992" s="114" t="s">
        <v>325</v>
      </c>
      <c r="AH992" s="114" t="s">
        <v>237</v>
      </c>
      <c r="AI992" s="110"/>
    </row>
    <row r="993" spans="27:35">
      <c r="AA993" s="110" t="str">
        <f t="shared" si="272"/>
        <v>Liechtenstein</v>
      </c>
      <c r="AB993" s="114" t="str">
        <f t="shared" si="248"/>
        <v>Van</v>
      </c>
      <c r="AC993" s="110" t="str">
        <f t="shared" ref="AC993" si="276">$X$28</f>
        <v>Van - Electric</v>
      </c>
      <c r="AD993" s="114" t="str">
        <f t="shared" si="245"/>
        <v>LiechtensteinVan - Electric</v>
      </c>
      <c r="AE993" s="114">
        <v>2024</v>
      </c>
      <c r="AF993" s="118">
        <v>9.6810000000000007E-2</v>
      </c>
      <c r="AG993" s="114" t="s">
        <v>325</v>
      </c>
      <c r="AH993" s="114" t="s">
        <v>237</v>
      </c>
      <c r="AI993" s="110"/>
    </row>
    <row r="994" spans="27:35">
      <c r="AA994" s="110" t="str">
        <f t="shared" ref="AA994:AA997" si="277">$A$25</f>
        <v>Lithuania</v>
      </c>
      <c r="AB994" s="114" t="str">
        <f t="shared" si="248"/>
        <v>Van</v>
      </c>
      <c r="AC994" s="110" t="str">
        <f t="shared" ref="AC994" si="278">$X$25</f>
        <v>Van - Average</v>
      </c>
      <c r="AD994" s="114" t="str">
        <f t="shared" si="245"/>
        <v>LithuaniaVan - Average</v>
      </c>
      <c r="AE994" s="114">
        <v>2024</v>
      </c>
      <c r="AF994" s="118">
        <v>0.31064000000000003</v>
      </c>
      <c r="AG994" s="114" t="s">
        <v>325</v>
      </c>
      <c r="AH994" s="114" t="s">
        <v>237</v>
      </c>
      <c r="AI994" s="110"/>
    </row>
    <row r="995" spans="27:35">
      <c r="AA995" s="110" t="str">
        <f t="shared" si="277"/>
        <v>Lithuania</v>
      </c>
      <c r="AB995" s="114" t="str">
        <f t="shared" si="248"/>
        <v>Van</v>
      </c>
      <c r="AC995" s="110" t="str">
        <f t="shared" ref="AC995" si="279">$X$26</f>
        <v>Van - Petrol</v>
      </c>
      <c r="AD995" s="114" t="str">
        <f t="shared" si="245"/>
        <v>LithuaniaVan - Petrol</v>
      </c>
      <c r="AE995" s="114">
        <v>2024</v>
      </c>
      <c r="AF995" s="119">
        <v>0.28278000000000003</v>
      </c>
      <c r="AG995" s="114" t="s">
        <v>325</v>
      </c>
      <c r="AH995" s="114" t="s">
        <v>237</v>
      </c>
      <c r="AI995" s="110"/>
    </row>
    <row r="996" spans="27:35">
      <c r="AA996" s="110" t="str">
        <f t="shared" si="277"/>
        <v>Lithuania</v>
      </c>
      <c r="AB996" s="114" t="str">
        <f t="shared" si="248"/>
        <v>Van</v>
      </c>
      <c r="AC996" s="110" t="str">
        <f t="shared" ref="AC996" si="280">$X$27</f>
        <v>Van - Diesel</v>
      </c>
      <c r="AD996" s="114" t="str">
        <f t="shared" si="245"/>
        <v>LithuaniaVan - Diesel</v>
      </c>
      <c r="AE996" s="114">
        <v>2024</v>
      </c>
      <c r="AF996" s="118">
        <v>0.31151000000000001</v>
      </c>
      <c r="AG996" s="114" t="s">
        <v>325</v>
      </c>
      <c r="AH996" s="114" t="s">
        <v>237</v>
      </c>
      <c r="AI996" s="110"/>
    </row>
    <row r="997" spans="27:35">
      <c r="AA997" s="110" t="str">
        <f t="shared" si="277"/>
        <v>Lithuania</v>
      </c>
      <c r="AB997" s="114" t="str">
        <f t="shared" si="248"/>
        <v>Van</v>
      </c>
      <c r="AC997" s="110" t="str">
        <f t="shared" ref="AC997" si="281">$X$28</f>
        <v>Van - Electric</v>
      </c>
      <c r="AD997" s="114" t="str">
        <f t="shared" si="245"/>
        <v>LithuaniaVan - Electric</v>
      </c>
      <c r="AE997" s="114">
        <v>2024</v>
      </c>
      <c r="AF997" s="118">
        <v>9.6810000000000007E-2</v>
      </c>
      <c r="AG997" s="114" t="s">
        <v>325</v>
      </c>
      <c r="AH997" s="114" t="s">
        <v>237</v>
      </c>
      <c r="AI997" s="110"/>
    </row>
    <row r="998" spans="27:35">
      <c r="AA998" s="110" t="str">
        <f t="shared" ref="AA998:AA1001" si="282">$A$26</f>
        <v>Luxembourg</v>
      </c>
      <c r="AB998" s="114" t="str">
        <f t="shared" si="248"/>
        <v>Van</v>
      </c>
      <c r="AC998" s="110" t="str">
        <f t="shared" ref="AC998" si="283">$X$25</f>
        <v>Van - Average</v>
      </c>
      <c r="AD998" s="114" t="str">
        <f t="shared" si="245"/>
        <v>LuxembourgVan - Average</v>
      </c>
      <c r="AE998" s="114">
        <v>2024</v>
      </c>
      <c r="AF998" s="118">
        <v>0.31064000000000003</v>
      </c>
      <c r="AG998" s="114" t="s">
        <v>325</v>
      </c>
      <c r="AH998" s="114" t="s">
        <v>237</v>
      </c>
      <c r="AI998" s="110"/>
    </row>
    <row r="999" spans="27:35">
      <c r="AA999" s="110" t="str">
        <f t="shared" si="282"/>
        <v>Luxembourg</v>
      </c>
      <c r="AB999" s="114" t="str">
        <f t="shared" si="248"/>
        <v>Van</v>
      </c>
      <c r="AC999" s="110" t="str">
        <f t="shared" ref="AC999" si="284">$X$26</f>
        <v>Van - Petrol</v>
      </c>
      <c r="AD999" s="114" t="str">
        <f t="shared" si="245"/>
        <v>LuxembourgVan - Petrol</v>
      </c>
      <c r="AE999" s="114">
        <v>2024</v>
      </c>
      <c r="AF999" s="119">
        <v>0.28278000000000003</v>
      </c>
      <c r="AG999" s="114" t="s">
        <v>325</v>
      </c>
      <c r="AH999" s="114" t="s">
        <v>237</v>
      </c>
      <c r="AI999" s="110"/>
    </row>
    <row r="1000" spans="27:35">
      <c r="AA1000" s="110" t="str">
        <f t="shared" si="282"/>
        <v>Luxembourg</v>
      </c>
      <c r="AB1000" s="114" t="str">
        <f t="shared" si="248"/>
        <v>Van</v>
      </c>
      <c r="AC1000" s="110" t="str">
        <f t="shared" ref="AC1000" si="285">$X$27</f>
        <v>Van - Diesel</v>
      </c>
      <c r="AD1000" s="114" t="str">
        <f t="shared" si="245"/>
        <v>LuxembourgVan - Diesel</v>
      </c>
      <c r="AE1000" s="114">
        <v>2024</v>
      </c>
      <c r="AF1000" s="118">
        <v>0.31151000000000001</v>
      </c>
      <c r="AG1000" s="114" t="s">
        <v>325</v>
      </c>
      <c r="AH1000" s="114" t="s">
        <v>237</v>
      </c>
      <c r="AI1000" s="110"/>
    </row>
    <row r="1001" spans="27:35">
      <c r="AA1001" s="110" t="str">
        <f t="shared" si="282"/>
        <v>Luxembourg</v>
      </c>
      <c r="AB1001" s="114" t="str">
        <f t="shared" si="248"/>
        <v>Van</v>
      </c>
      <c r="AC1001" s="110" t="str">
        <f t="shared" ref="AC1001" si="286">$X$28</f>
        <v>Van - Electric</v>
      </c>
      <c r="AD1001" s="114" t="str">
        <f t="shared" si="245"/>
        <v>LuxembourgVan - Electric</v>
      </c>
      <c r="AE1001" s="114">
        <v>2024</v>
      </c>
      <c r="AF1001" s="118">
        <v>9.6810000000000007E-2</v>
      </c>
      <c r="AG1001" s="114" t="s">
        <v>325</v>
      </c>
      <c r="AH1001" s="114" t="s">
        <v>237</v>
      </c>
      <c r="AI1001" s="110"/>
    </row>
    <row r="1002" spans="27:35">
      <c r="AA1002" s="110" t="str">
        <f t="shared" ref="AA1002:AA1005" si="287">$A$27</f>
        <v>Malta</v>
      </c>
      <c r="AB1002" s="114" t="str">
        <f t="shared" si="248"/>
        <v>Van</v>
      </c>
      <c r="AC1002" s="110" t="str">
        <f t="shared" ref="AC1002" si="288">$X$25</f>
        <v>Van - Average</v>
      </c>
      <c r="AD1002" s="114" t="str">
        <f t="shared" si="245"/>
        <v>MaltaVan - Average</v>
      </c>
      <c r="AE1002" s="114">
        <v>2024</v>
      </c>
      <c r="AF1002" s="118">
        <v>0.31064000000000003</v>
      </c>
      <c r="AG1002" s="114" t="s">
        <v>325</v>
      </c>
      <c r="AH1002" s="114" t="s">
        <v>237</v>
      </c>
      <c r="AI1002" s="110"/>
    </row>
    <row r="1003" spans="27:35">
      <c r="AA1003" s="110" t="str">
        <f t="shared" si="287"/>
        <v>Malta</v>
      </c>
      <c r="AB1003" s="114" t="str">
        <f t="shared" si="248"/>
        <v>Van</v>
      </c>
      <c r="AC1003" s="110" t="str">
        <f t="shared" ref="AC1003" si="289">$X$26</f>
        <v>Van - Petrol</v>
      </c>
      <c r="AD1003" s="114" t="str">
        <f t="shared" si="245"/>
        <v>MaltaVan - Petrol</v>
      </c>
      <c r="AE1003" s="114">
        <v>2024</v>
      </c>
      <c r="AF1003" s="119">
        <v>0.28278000000000003</v>
      </c>
      <c r="AG1003" s="114" t="s">
        <v>325</v>
      </c>
      <c r="AH1003" s="114" t="s">
        <v>237</v>
      </c>
      <c r="AI1003" s="110"/>
    </row>
    <row r="1004" spans="27:35">
      <c r="AA1004" s="110" t="str">
        <f t="shared" si="287"/>
        <v>Malta</v>
      </c>
      <c r="AB1004" s="114" t="str">
        <f t="shared" si="248"/>
        <v>Van</v>
      </c>
      <c r="AC1004" s="110" t="str">
        <f t="shared" ref="AC1004" si="290">$X$27</f>
        <v>Van - Diesel</v>
      </c>
      <c r="AD1004" s="114" t="str">
        <f t="shared" si="245"/>
        <v>MaltaVan - Diesel</v>
      </c>
      <c r="AE1004" s="114">
        <v>2024</v>
      </c>
      <c r="AF1004" s="118">
        <v>0.31151000000000001</v>
      </c>
      <c r="AG1004" s="114" t="s">
        <v>325</v>
      </c>
      <c r="AH1004" s="114" t="s">
        <v>237</v>
      </c>
      <c r="AI1004" s="110"/>
    </row>
    <row r="1005" spans="27:35">
      <c r="AA1005" s="110" t="str">
        <f t="shared" si="287"/>
        <v>Malta</v>
      </c>
      <c r="AB1005" s="114" t="str">
        <f t="shared" si="248"/>
        <v>Van</v>
      </c>
      <c r="AC1005" s="110" t="str">
        <f t="shared" ref="AC1005" si="291">$X$28</f>
        <v>Van - Electric</v>
      </c>
      <c r="AD1005" s="114" t="str">
        <f t="shared" si="245"/>
        <v>MaltaVan - Electric</v>
      </c>
      <c r="AE1005" s="114">
        <v>2024</v>
      </c>
      <c r="AF1005" s="118">
        <v>9.6810000000000007E-2</v>
      </c>
      <c r="AG1005" s="114" t="s">
        <v>325</v>
      </c>
      <c r="AH1005" s="114" t="s">
        <v>237</v>
      </c>
      <c r="AI1005" s="110"/>
    </row>
    <row r="1006" spans="27:35">
      <c r="AA1006" s="110" t="str">
        <f t="shared" ref="AA1006:AA1009" si="292">$A$28</f>
        <v>Moldova</v>
      </c>
      <c r="AB1006" s="114" t="str">
        <f t="shared" si="248"/>
        <v>Van</v>
      </c>
      <c r="AC1006" s="110" t="str">
        <f t="shared" ref="AC1006" si="293">$X$25</f>
        <v>Van - Average</v>
      </c>
      <c r="AD1006" s="114" t="str">
        <f t="shared" si="245"/>
        <v>MoldovaVan - Average</v>
      </c>
      <c r="AE1006" s="114">
        <v>2024</v>
      </c>
      <c r="AF1006" s="118">
        <v>0.31064000000000003</v>
      </c>
      <c r="AG1006" s="114" t="s">
        <v>325</v>
      </c>
      <c r="AH1006" s="114" t="s">
        <v>237</v>
      </c>
      <c r="AI1006" s="110"/>
    </row>
    <row r="1007" spans="27:35">
      <c r="AA1007" s="110" t="str">
        <f t="shared" si="292"/>
        <v>Moldova</v>
      </c>
      <c r="AB1007" s="114" t="str">
        <f t="shared" si="248"/>
        <v>Van</v>
      </c>
      <c r="AC1007" s="110" t="str">
        <f t="shared" ref="AC1007" si="294">$X$26</f>
        <v>Van - Petrol</v>
      </c>
      <c r="AD1007" s="114" t="str">
        <f t="shared" si="245"/>
        <v>MoldovaVan - Petrol</v>
      </c>
      <c r="AE1007" s="114">
        <v>2024</v>
      </c>
      <c r="AF1007" s="119">
        <v>0.28278000000000003</v>
      </c>
      <c r="AG1007" s="114" t="s">
        <v>325</v>
      </c>
      <c r="AH1007" s="114" t="s">
        <v>237</v>
      </c>
      <c r="AI1007" s="110"/>
    </row>
    <row r="1008" spans="27:35">
      <c r="AA1008" s="110" t="str">
        <f t="shared" si="292"/>
        <v>Moldova</v>
      </c>
      <c r="AB1008" s="114" t="str">
        <f t="shared" si="248"/>
        <v>Van</v>
      </c>
      <c r="AC1008" s="110" t="str">
        <f t="shared" ref="AC1008" si="295">$X$27</f>
        <v>Van - Diesel</v>
      </c>
      <c r="AD1008" s="114" t="str">
        <f t="shared" si="245"/>
        <v>MoldovaVan - Diesel</v>
      </c>
      <c r="AE1008" s="114">
        <v>2024</v>
      </c>
      <c r="AF1008" s="118">
        <v>0.31151000000000001</v>
      </c>
      <c r="AG1008" s="114" t="s">
        <v>325</v>
      </c>
      <c r="AH1008" s="114" t="s">
        <v>237</v>
      </c>
      <c r="AI1008" s="110"/>
    </row>
    <row r="1009" spans="27:35">
      <c r="AA1009" s="110" t="str">
        <f t="shared" si="292"/>
        <v>Moldova</v>
      </c>
      <c r="AB1009" s="114" t="str">
        <f t="shared" si="248"/>
        <v>Van</v>
      </c>
      <c r="AC1009" s="110" t="str">
        <f t="shared" ref="AC1009" si="296">$X$28</f>
        <v>Van - Electric</v>
      </c>
      <c r="AD1009" s="114" t="str">
        <f t="shared" si="245"/>
        <v>MoldovaVan - Electric</v>
      </c>
      <c r="AE1009" s="114">
        <v>2024</v>
      </c>
      <c r="AF1009" s="118">
        <v>9.6810000000000007E-2</v>
      </c>
      <c r="AG1009" s="114" t="s">
        <v>325</v>
      </c>
      <c r="AH1009" s="114" t="s">
        <v>237</v>
      </c>
      <c r="AI1009" s="110"/>
    </row>
    <row r="1010" spans="27:35">
      <c r="AA1010" s="110" t="str">
        <f t="shared" ref="AA1010:AA1013" si="297">$A$29</f>
        <v>Monaco</v>
      </c>
      <c r="AB1010" s="114" t="str">
        <f t="shared" si="248"/>
        <v>Van</v>
      </c>
      <c r="AC1010" s="110" t="str">
        <f t="shared" ref="AC1010" si="298">$X$25</f>
        <v>Van - Average</v>
      </c>
      <c r="AD1010" s="114" t="str">
        <f t="shared" si="245"/>
        <v>MonacoVan - Average</v>
      </c>
      <c r="AE1010" s="114">
        <v>2024</v>
      </c>
      <c r="AF1010" s="118">
        <v>0.31064000000000003</v>
      </c>
      <c r="AG1010" s="114" t="s">
        <v>325</v>
      </c>
      <c r="AH1010" s="114" t="s">
        <v>237</v>
      </c>
      <c r="AI1010" s="110"/>
    </row>
    <row r="1011" spans="27:35">
      <c r="AA1011" s="110" t="str">
        <f t="shared" si="297"/>
        <v>Monaco</v>
      </c>
      <c r="AB1011" s="114" t="str">
        <f t="shared" si="248"/>
        <v>Van</v>
      </c>
      <c r="AC1011" s="110" t="str">
        <f t="shared" ref="AC1011" si="299">$X$26</f>
        <v>Van - Petrol</v>
      </c>
      <c r="AD1011" s="114" t="str">
        <f t="shared" si="245"/>
        <v>MonacoVan - Petrol</v>
      </c>
      <c r="AE1011" s="114">
        <v>2024</v>
      </c>
      <c r="AF1011" s="119">
        <v>0.28278000000000003</v>
      </c>
      <c r="AG1011" s="114" t="s">
        <v>325</v>
      </c>
      <c r="AH1011" s="114" t="s">
        <v>237</v>
      </c>
      <c r="AI1011" s="110"/>
    </row>
    <row r="1012" spans="27:35">
      <c r="AA1012" s="110" t="str">
        <f t="shared" si="297"/>
        <v>Monaco</v>
      </c>
      <c r="AB1012" s="114" t="str">
        <f t="shared" si="248"/>
        <v>Van</v>
      </c>
      <c r="AC1012" s="110" t="str">
        <f t="shared" ref="AC1012" si="300">$X$27</f>
        <v>Van - Diesel</v>
      </c>
      <c r="AD1012" s="114" t="str">
        <f t="shared" si="245"/>
        <v>MonacoVan - Diesel</v>
      </c>
      <c r="AE1012" s="114">
        <v>2024</v>
      </c>
      <c r="AF1012" s="118">
        <v>0.31151000000000001</v>
      </c>
      <c r="AG1012" s="114" t="s">
        <v>325</v>
      </c>
      <c r="AH1012" s="114" t="s">
        <v>237</v>
      </c>
      <c r="AI1012" s="110"/>
    </row>
    <row r="1013" spans="27:35">
      <c r="AA1013" s="110" t="str">
        <f t="shared" si="297"/>
        <v>Monaco</v>
      </c>
      <c r="AB1013" s="114" t="str">
        <f t="shared" si="248"/>
        <v>Van</v>
      </c>
      <c r="AC1013" s="110" t="str">
        <f t="shared" ref="AC1013" si="301">$X$28</f>
        <v>Van - Electric</v>
      </c>
      <c r="AD1013" s="114" t="str">
        <f t="shared" si="245"/>
        <v>MonacoVan - Electric</v>
      </c>
      <c r="AE1013" s="114">
        <v>2024</v>
      </c>
      <c r="AF1013" s="118">
        <v>9.6810000000000007E-2</v>
      </c>
      <c r="AG1013" s="114" t="s">
        <v>325</v>
      </c>
      <c r="AH1013" s="114" t="s">
        <v>237</v>
      </c>
      <c r="AI1013" s="110"/>
    </row>
    <row r="1014" spans="27:35">
      <c r="AA1014" s="110" t="str">
        <f t="shared" ref="AA1014:AA1017" si="302">$A$30</f>
        <v>Montenegro</v>
      </c>
      <c r="AB1014" s="114" t="str">
        <f t="shared" si="248"/>
        <v>Van</v>
      </c>
      <c r="AC1014" s="110" t="str">
        <f t="shared" ref="AC1014" si="303">$X$25</f>
        <v>Van - Average</v>
      </c>
      <c r="AD1014" s="114" t="str">
        <f t="shared" si="245"/>
        <v>MontenegroVan - Average</v>
      </c>
      <c r="AE1014" s="114">
        <v>2024</v>
      </c>
      <c r="AF1014" s="118">
        <v>0.31064000000000003</v>
      </c>
      <c r="AG1014" s="114" t="s">
        <v>325</v>
      </c>
      <c r="AH1014" s="114" t="s">
        <v>237</v>
      </c>
      <c r="AI1014" s="110"/>
    </row>
    <row r="1015" spans="27:35">
      <c r="AA1015" s="110" t="str">
        <f t="shared" si="302"/>
        <v>Montenegro</v>
      </c>
      <c r="AB1015" s="114" t="str">
        <f t="shared" si="248"/>
        <v>Van</v>
      </c>
      <c r="AC1015" s="110" t="str">
        <f t="shared" ref="AC1015" si="304">$X$26</f>
        <v>Van - Petrol</v>
      </c>
      <c r="AD1015" s="114" t="str">
        <f t="shared" si="245"/>
        <v>MontenegroVan - Petrol</v>
      </c>
      <c r="AE1015" s="114">
        <v>2024</v>
      </c>
      <c r="AF1015" s="119">
        <v>0.28278000000000003</v>
      </c>
      <c r="AG1015" s="114" t="s">
        <v>325</v>
      </c>
      <c r="AH1015" s="114" t="s">
        <v>237</v>
      </c>
      <c r="AI1015" s="110"/>
    </row>
    <row r="1016" spans="27:35">
      <c r="AA1016" s="110" t="str">
        <f t="shared" si="302"/>
        <v>Montenegro</v>
      </c>
      <c r="AB1016" s="114" t="str">
        <f t="shared" si="248"/>
        <v>Van</v>
      </c>
      <c r="AC1016" s="110" t="str">
        <f t="shared" ref="AC1016" si="305">$X$27</f>
        <v>Van - Diesel</v>
      </c>
      <c r="AD1016" s="114" t="str">
        <f t="shared" si="245"/>
        <v>MontenegroVan - Diesel</v>
      </c>
      <c r="AE1016" s="114">
        <v>2024</v>
      </c>
      <c r="AF1016" s="118">
        <v>0.31151000000000001</v>
      </c>
      <c r="AG1016" s="114" t="s">
        <v>325</v>
      </c>
      <c r="AH1016" s="114" t="s">
        <v>237</v>
      </c>
      <c r="AI1016" s="110"/>
    </row>
    <row r="1017" spans="27:35">
      <c r="AA1017" s="110" t="str">
        <f t="shared" si="302"/>
        <v>Montenegro</v>
      </c>
      <c r="AB1017" s="114" t="str">
        <f t="shared" si="248"/>
        <v>Van</v>
      </c>
      <c r="AC1017" s="110" t="str">
        <f t="shared" ref="AC1017" si="306">$X$28</f>
        <v>Van - Electric</v>
      </c>
      <c r="AD1017" s="114" t="str">
        <f t="shared" si="245"/>
        <v>MontenegroVan - Electric</v>
      </c>
      <c r="AE1017" s="114">
        <v>2024</v>
      </c>
      <c r="AF1017" s="118">
        <v>9.6810000000000007E-2</v>
      </c>
      <c r="AG1017" s="114" t="s">
        <v>325</v>
      </c>
      <c r="AH1017" s="114" t="s">
        <v>237</v>
      </c>
      <c r="AI1017" s="110"/>
    </row>
    <row r="1018" spans="27:35">
      <c r="AA1018" s="110" t="str">
        <f t="shared" ref="AA1018:AA1021" si="307">$A$31</f>
        <v>Netherlands</v>
      </c>
      <c r="AB1018" s="114" t="str">
        <f t="shared" si="248"/>
        <v>Van</v>
      </c>
      <c r="AC1018" s="110" t="str">
        <f t="shared" ref="AC1018" si="308">$X$25</f>
        <v>Van - Average</v>
      </c>
      <c r="AD1018" s="114" t="str">
        <f t="shared" si="245"/>
        <v>NetherlandsVan - Average</v>
      </c>
      <c r="AE1018" s="114">
        <v>2024</v>
      </c>
      <c r="AF1018" s="118">
        <v>0.31064000000000003</v>
      </c>
      <c r="AG1018" s="114" t="s">
        <v>325</v>
      </c>
      <c r="AH1018" s="114" t="s">
        <v>237</v>
      </c>
      <c r="AI1018" s="110"/>
    </row>
    <row r="1019" spans="27:35">
      <c r="AA1019" s="110" t="str">
        <f t="shared" si="307"/>
        <v>Netherlands</v>
      </c>
      <c r="AB1019" s="114" t="str">
        <f t="shared" si="248"/>
        <v>Van</v>
      </c>
      <c r="AC1019" s="110" t="str">
        <f t="shared" ref="AC1019" si="309">$X$26</f>
        <v>Van - Petrol</v>
      </c>
      <c r="AD1019" s="114" t="str">
        <f t="shared" si="245"/>
        <v>NetherlandsVan - Petrol</v>
      </c>
      <c r="AE1019" s="114">
        <v>2024</v>
      </c>
      <c r="AF1019" s="119">
        <v>0.28278000000000003</v>
      </c>
      <c r="AG1019" s="114" t="s">
        <v>325</v>
      </c>
      <c r="AH1019" s="114" t="s">
        <v>237</v>
      </c>
      <c r="AI1019" s="110"/>
    </row>
    <row r="1020" spans="27:35">
      <c r="AA1020" s="110" t="str">
        <f t="shared" si="307"/>
        <v>Netherlands</v>
      </c>
      <c r="AB1020" s="114" t="str">
        <f t="shared" si="248"/>
        <v>Van</v>
      </c>
      <c r="AC1020" s="110" t="str">
        <f t="shared" ref="AC1020" si="310">$X$27</f>
        <v>Van - Diesel</v>
      </c>
      <c r="AD1020" s="114" t="str">
        <f t="shared" si="245"/>
        <v>NetherlandsVan - Diesel</v>
      </c>
      <c r="AE1020" s="114">
        <v>2024</v>
      </c>
      <c r="AF1020" s="118">
        <v>0.31151000000000001</v>
      </c>
      <c r="AG1020" s="114" t="s">
        <v>325</v>
      </c>
      <c r="AH1020" s="114" t="s">
        <v>237</v>
      </c>
      <c r="AI1020" s="110"/>
    </row>
    <row r="1021" spans="27:35">
      <c r="AA1021" s="110" t="str">
        <f t="shared" si="307"/>
        <v>Netherlands</v>
      </c>
      <c r="AB1021" s="114" t="str">
        <f t="shared" si="248"/>
        <v>Van</v>
      </c>
      <c r="AC1021" s="110" t="str">
        <f t="shared" ref="AC1021" si="311">$X$28</f>
        <v>Van - Electric</v>
      </c>
      <c r="AD1021" s="114" t="str">
        <f t="shared" si="245"/>
        <v>NetherlandsVan - Electric</v>
      </c>
      <c r="AE1021" s="114">
        <v>2024</v>
      </c>
      <c r="AF1021" s="118">
        <v>9.6810000000000007E-2</v>
      </c>
      <c r="AG1021" s="114" t="s">
        <v>325</v>
      </c>
      <c r="AH1021" s="114" t="s">
        <v>237</v>
      </c>
      <c r="AI1021" s="110"/>
    </row>
    <row r="1022" spans="27:35">
      <c r="AA1022" s="110" t="str">
        <f t="shared" ref="AA1022:AA1025" si="312">$A$32</f>
        <v>North Macedonia</v>
      </c>
      <c r="AB1022" s="114" t="str">
        <f t="shared" si="248"/>
        <v>Van</v>
      </c>
      <c r="AC1022" s="110" t="str">
        <f t="shared" ref="AC1022" si="313">$X$25</f>
        <v>Van - Average</v>
      </c>
      <c r="AD1022" s="114" t="str">
        <f t="shared" si="245"/>
        <v>North MacedoniaVan - Average</v>
      </c>
      <c r="AE1022" s="114">
        <v>2024</v>
      </c>
      <c r="AF1022" s="118">
        <v>0.31064000000000003</v>
      </c>
      <c r="AG1022" s="114" t="s">
        <v>325</v>
      </c>
      <c r="AH1022" s="114" t="s">
        <v>237</v>
      </c>
      <c r="AI1022" s="110"/>
    </row>
    <row r="1023" spans="27:35">
      <c r="AA1023" s="110" t="str">
        <f t="shared" si="312"/>
        <v>North Macedonia</v>
      </c>
      <c r="AB1023" s="114" t="str">
        <f t="shared" si="248"/>
        <v>Van</v>
      </c>
      <c r="AC1023" s="110" t="str">
        <f t="shared" ref="AC1023" si="314">$X$26</f>
        <v>Van - Petrol</v>
      </c>
      <c r="AD1023" s="114" t="str">
        <f t="shared" si="245"/>
        <v>North MacedoniaVan - Petrol</v>
      </c>
      <c r="AE1023" s="114">
        <v>2024</v>
      </c>
      <c r="AF1023" s="119">
        <v>0.28278000000000003</v>
      </c>
      <c r="AG1023" s="114" t="s">
        <v>325</v>
      </c>
      <c r="AH1023" s="114" t="s">
        <v>237</v>
      </c>
      <c r="AI1023" s="110"/>
    </row>
    <row r="1024" spans="27:35">
      <c r="AA1024" s="110" t="str">
        <f t="shared" si="312"/>
        <v>North Macedonia</v>
      </c>
      <c r="AB1024" s="114" t="str">
        <f t="shared" si="248"/>
        <v>Van</v>
      </c>
      <c r="AC1024" s="110" t="str">
        <f t="shared" ref="AC1024" si="315">$X$27</f>
        <v>Van - Diesel</v>
      </c>
      <c r="AD1024" s="114" t="str">
        <f t="shared" si="245"/>
        <v>North MacedoniaVan - Diesel</v>
      </c>
      <c r="AE1024" s="114">
        <v>2024</v>
      </c>
      <c r="AF1024" s="118">
        <v>0.31151000000000001</v>
      </c>
      <c r="AG1024" s="114" t="s">
        <v>325</v>
      </c>
      <c r="AH1024" s="114" t="s">
        <v>237</v>
      </c>
      <c r="AI1024" s="110"/>
    </row>
    <row r="1025" spans="27:35">
      <c r="AA1025" s="110" t="str">
        <f t="shared" si="312"/>
        <v>North Macedonia</v>
      </c>
      <c r="AB1025" s="114" t="str">
        <f t="shared" si="248"/>
        <v>Van</v>
      </c>
      <c r="AC1025" s="110" t="str">
        <f t="shared" ref="AC1025" si="316">$X$28</f>
        <v>Van - Electric</v>
      </c>
      <c r="AD1025" s="114" t="str">
        <f t="shared" si="245"/>
        <v>North MacedoniaVan - Electric</v>
      </c>
      <c r="AE1025" s="114">
        <v>2024</v>
      </c>
      <c r="AF1025" s="118">
        <v>9.6810000000000007E-2</v>
      </c>
      <c r="AG1025" s="114" t="s">
        <v>325</v>
      </c>
      <c r="AH1025" s="114" t="s">
        <v>237</v>
      </c>
      <c r="AI1025" s="110"/>
    </row>
    <row r="1026" spans="27:35">
      <c r="AA1026" s="110" t="str">
        <f t="shared" ref="AA1026:AA1029" si="317">$A$33</f>
        <v>Norway</v>
      </c>
      <c r="AB1026" s="114" t="str">
        <f t="shared" si="248"/>
        <v>Van</v>
      </c>
      <c r="AC1026" s="110" t="str">
        <f t="shared" ref="AC1026" si="318">$X$25</f>
        <v>Van - Average</v>
      </c>
      <c r="AD1026" s="114" t="str">
        <f t="shared" si="245"/>
        <v>NorwayVan - Average</v>
      </c>
      <c r="AE1026" s="114">
        <v>2024</v>
      </c>
      <c r="AF1026" s="118">
        <v>0.31064000000000003</v>
      </c>
      <c r="AG1026" s="114" t="s">
        <v>325</v>
      </c>
      <c r="AH1026" s="114" t="s">
        <v>237</v>
      </c>
      <c r="AI1026" s="110"/>
    </row>
    <row r="1027" spans="27:35">
      <c r="AA1027" s="110" t="str">
        <f t="shared" si="317"/>
        <v>Norway</v>
      </c>
      <c r="AB1027" s="114" t="str">
        <f t="shared" si="248"/>
        <v>Van</v>
      </c>
      <c r="AC1027" s="110" t="str">
        <f t="shared" ref="AC1027" si="319">$X$26</f>
        <v>Van - Petrol</v>
      </c>
      <c r="AD1027" s="114" t="str">
        <f t="shared" si="245"/>
        <v>NorwayVan - Petrol</v>
      </c>
      <c r="AE1027" s="114">
        <v>2024</v>
      </c>
      <c r="AF1027" s="119">
        <v>0.28278000000000003</v>
      </c>
      <c r="AG1027" s="114" t="s">
        <v>325</v>
      </c>
      <c r="AH1027" s="114" t="s">
        <v>237</v>
      </c>
      <c r="AI1027" s="110"/>
    </row>
    <row r="1028" spans="27:35">
      <c r="AA1028" s="110" t="str">
        <f t="shared" si="317"/>
        <v>Norway</v>
      </c>
      <c r="AB1028" s="114" t="str">
        <f t="shared" si="248"/>
        <v>Van</v>
      </c>
      <c r="AC1028" s="110" t="str">
        <f t="shared" ref="AC1028" si="320">$X$27</f>
        <v>Van - Diesel</v>
      </c>
      <c r="AD1028" s="114" t="str">
        <f t="shared" si="245"/>
        <v>NorwayVan - Diesel</v>
      </c>
      <c r="AE1028" s="114">
        <v>2024</v>
      </c>
      <c r="AF1028" s="118">
        <v>0.31151000000000001</v>
      </c>
      <c r="AG1028" s="114" t="s">
        <v>325</v>
      </c>
      <c r="AH1028" s="114" t="s">
        <v>237</v>
      </c>
      <c r="AI1028" s="110"/>
    </row>
    <row r="1029" spans="27:35">
      <c r="AA1029" s="110" t="str">
        <f t="shared" si="317"/>
        <v>Norway</v>
      </c>
      <c r="AB1029" s="114" t="str">
        <f t="shared" si="248"/>
        <v>Van</v>
      </c>
      <c r="AC1029" s="110" t="str">
        <f t="shared" ref="AC1029" si="321">$X$28</f>
        <v>Van - Electric</v>
      </c>
      <c r="AD1029" s="114" t="str">
        <f t="shared" si="245"/>
        <v>NorwayVan - Electric</v>
      </c>
      <c r="AE1029" s="114">
        <v>2024</v>
      </c>
      <c r="AF1029" s="118">
        <v>9.6810000000000007E-2</v>
      </c>
      <c r="AG1029" s="114" t="s">
        <v>325</v>
      </c>
      <c r="AH1029" s="114" t="s">
        <v>237</v>
      </c>
      <c r="AI1029" s="110"/>
    </row>
    <row r="1030" spans="27:35">
      <c r="AA1030" s="110" t="str">
        <f t="shared" ref="AA1030:AA1033" si="322">$A$34</f>
        <v>Poland</v>
      </c>
      <c r="AB1030" s="114" t="str">
        <f t="shared" si="248"/>
        <v>Van</v>
      </c>
      <c r="AC1030" s="110" t="str">
        <f t="shared" ref="AC1030" si="323">$X$25</f>
        <v>Van - Average</v>
      </c>
      <c r="AD1030" s="114" t="str">
        <f t="shared" si="245"/>
        <v>PolandVan - Average</v>
      </c>
      <c r="AE1030" s="114">
        <v>2024</v>
      </c>
      <c r="AF1030" s="118">
        <v>0.31064000000000003</v>
      </c>
      <c r="AG1030" s="114" t="s">
        <v>325</v>
      </c>
      <c r="AH1030" s="114" t="s">
        <v>237</v>
      </c>
      <c r="AI1030" s="110"/>
    </row>
    <row r="1031" spans="27:35">
      <c r="AA1031" s="110" t="str">
        <f t="shared" si="322"/>
        <v>Poland</v>
      </c>
      <c r="AB1031" s="114" t="str">
        <f t="shared" si="248"/>
        <v>Van</v>
      </c>
      <c r="AC1031" s="110" t="str">
        <f t="shared" ref="AC1031" si="324">$X$26</f>
        <v>Van - Petrol</v>
      </c>
      <c r="AD1031" s="114" t="str">
        <f t="shared" si="245"/>
        <v>PolandVan - Petrol</v>
      </c>
      <c r="AE1031" s="114">
        <v>2024</v>
      </c>
      <c r="AF1031" s="119">
        <v>0.28278000000000003</v>
      </c>
      <c r="AG1031" s="114" t="s">
        <v>325</v>
      </c>
      <c r="AH1031" s="114" t="s">
        <v>237</v>
      </c>
      <c r="AI1031" s="110"/>
    </row>
    <row r="1032" spans="27:35">
      <c r="AA1032" s="110" t="str">
        <f t="shared" si="322"/>
        <v>Poland</v>
      </c>
      <c r="AB1032" s="114" t="str">
        <f t="shared" si="248"/>
        <v>Van</v>
      </c>
      <c r="AC1032" s="110" t="str">
        <f t="shared" ref="AC1032" si="325">$X$27</f>
        <v>Van - Diesel</v>
      </c>
      <c r="AD1032" s="114" t="str">
        <f t="shared" si="245"/>
        <v>PolandVan - Diesel</v>
      </c>
      <c r="AE1032" s="114">
        <v>2024</v>
      </c>
      <c r="AF1032" s="118">
        <v>0.31151000000000001</v>
      </c>
      <c r="AG1032" s="114" t="s">
        <v>325</v>
      </c>
      <c r="AH1032" s="114" t="s">
        <v>237</v>
      </c>
      <c r="AI1032" s="110"/>
    </row>
    <row r="1033" spans="27:35">
      <c r="AA1033" s="110" t="str">
        <f t="shared" si="322"/>
        <v>Poland</v>
      </c>
      <c r="AB1033" s="114" t="str">
        <f t="shared" si="248"/>
        <v>Van</v>
      </c>
      <c r="AC1033" s="110" t="str">
        <f t="shared" ref="AC1033" si="326">$X$28</f>
        <v>Van - Electric</v>
      </c>
      <c r="AD1033" s="114" t="str">
        <f t="shared" ref="AD1033:AD1095" si="327">AA1033&amp;AC1033</f>
        <v>PolandVan - Electric</v>
      </c>
      <c r="AE1033" s="114">
        <v>2024</v>
      </c>
      <c r="AF1033" s="118">
        <v>9.6810000000000007E-2</v>
      </c>
      <c r="AG1033" s="114" t="s">
        <v>325</v>
      </c>
      <c r="AH1033" s="114" t="s">
        <v>237</v>
      </c>
      <c r="AI1033" s="110"/>
    </row>
    <row r="1034" spans="27:35">
      <c r="AA1034" s="110" t="str">
        <f t="shared" ref="AA1034:AA1037" si="328">$A$35</f>
        <v>Portugal</v>
      </c>
      <c r="AB1034" s="114" t="str">
        <f t="shared" si="248"/>
        <v>Van</v>
      </c>
      <c r="AC1034" s="110" t="str">
        <f t="shared" ref="AC1034" si="329">$X$25</f>
        <v>Van - Average</v>
      </c>
      <c r="AD1034" s="114" t="str">
        <f t="shared" si="327"/>
        <v>PortugalVan - Average</v>
      </c>
      <c r="AE1034" s="114">
        <v>2024</v>
      </c>
      <c r="AF1034" s="118">
        <v>0.31064000000000003</v>
      </c>
      <c r="AG1034" s="114" t="s">
        <v>325</v>
      </c>
      <c r="AH1034" s="114" t="s">
        <v>237</v>
      </c>
      <c r="AI1034" s="110"/>
    </row>
    <row r="1035" spans="27:35">
      <c r="AA1035" s="110" t="str">
        <f t="shared" si="328"/>
        <v>Portugal</v>
      </c>
      <c r="AB1035" s="114" t="str">
        <f t="shared" ref="AB1035:AB1077" si="330">$S$11</f>
        <v>Van</v>
      </c>
      <c r="AC1035" s="110" t="str">
        <f t="shared" ref="AC1035" si="331">$X$26</f>
        <v>Van - Petrol</v>
      </c>
      <c r="AD1035" s="114" t="str">
        <f t="shared" si="327"/>
        <v>PortugalVan - Petrol</v>
      </c>
      <c r="AE1035" s="114">
        <v>2024</v>
      </c>
      <c r="AF1035" s="119">
        <v>0.28278000000000003</v>
      </c>
      <c r="AG1035" s="114" t="s">
        <v>325</v>
      </c>
      <c r="AH1035" s="114" t="s">
        <v>237</v>
      </c>
      <c r="AI1035" s="110"/>
    </row>
    <row r="1036" spans="27:35">
      <c r="AA1036" s="110" t="str">
        <f t="shared" si="328"/>
        <v>Portugal</v>
      </c>
      <c r="AB1036" s="114" t="str">
        <f t="shared" si="330"/>
        <v>Van</v>
      </c>
      <c r="AC1036" s="110" t="str">
        <f t="shared" ref="AC1036" si="332">$X$27</f>
        <v>Van - Diesel</v>
      </c>
      <c r="AD1036" s="114" t="str">
        <f t="shared" si="327"/>
        <v>PortugalVan - Diesel</v>
      </c>
      <c r="AE1036" s="114">
        <v>2024</v>
      </c>
      <c r="AF1036" s="118">
        <v>0.31151000000000001</v>
      </c>
      <c r="AG1036" s="114" t="s">
        <v>325</v>
      </c>
      <c r="AH1036" s="114" t="s">
        <v>237</v>
      </c>
      <c r="AI1036" s="110"/>
    </row>
    <row r="1037" spans="27:35">
      <c r="AA1037" s="110" t="str">
        <f t="shared" si="328"/>
        <v>Portugal</v>
      </c>
      <c r="AB1037" s="114" t="str">
        <f t="shared" si="330"/>
        <v>Van</v>
      </c>
      <c r="AC1037" s="110" t="str">
        <f t="shared" ref="AC1037" si="333">$X$28</f>
        <v>Van - Electric</v>
      </c>
      <c r="AD1037" s="114" t="str">
        <f t="shared" si="327"/>
        <v>PortugalVan - Electric</v>
      </c>
      <c r="AE1037" s="114">
        <v>2024</v>
      </c>
      <c r="AF1037" s="118">
        <v>9.6810000000000007E-2</v>
      </c>
      <c r="AG1037" s="114" t="s">
        <v>325</v>
      </c>
      <c r="AH1037" s="114" t="s">
        <v>237</v>
      </c>
      <c r="AI1037" s="110"/>
    </row>
    <row r="1038" spans="27:35">
      <c r="AA1038" s="110" t="str">
        <f t="shared" ref="AA1038:AA1041" si="334">$A$36</f>
        <v>Romania</v>
      </c>
      <c r="AB1038" s="114" t="str">
        <f t="shared" si="330"/>
        <v>Van</v>
      </c>
      <c r="AC1038" s="110" t="str">
        <f t="shared" ref="AC1038" si="335">$X$25</f>
        <v>Van - Average</v>
      </c>
      <c r="AD1038" s="114" t="str">
        <f t="shared" si="327"/>
        <v>RomaniaVan - Average</v>
      </c>
      <c r="AE1038" s="114">
        <v>2024</v>
      </c>
      <c r="AF1038" s="118">
        <v>0.31064000000000003</v>
      </c>
      <c r="AG1038" s="114" t="s">
        <v>325</v>
      </c>
      <c r="AH1038" s="114" t="s">
        <v>237</v>
      </c>
      <c r="AI1038" s="110"/>
    </row>
    <row r="1039" spans="27:35">
      <c r="AA1039" s="110" t="str">
        <f t="shared" si="334"/>
        <v>Romania</v>
      </c>
      <c r="AB1039" s="114" t="str">
        <f t="shared" si="330"/>
        <v>Van</v>
      </c>
      <c r="AC1039" s="110" t="str">
        <f t="shared" ref="AC1039" si="336">$X$26</f>
        <v>Van - Petrol</v>
      </c>
      <c r="AD1039" s="114" t="str">
        <f t="shared" si="327"/>
        <v>RomaniaVan - Petrol</v>
      </c>
      <c r="AE1039" s="114">
        <v>2024</v>
      </c>
      <c r="AF1039" s="119">
        <v>0.28278000000000003</v>
      </c>
      <c r="AG1039" s="114" t="s">
        <v>325</v>
      </c>
      <c r="AH1039" s="114" t="s">
        <v>237</v>
      </c>
      <c r="AI1039" s="110"/>
    </row>
    <row r="1040" spans="27:35">
      <c r="AA1040" s="110" t="str">
        <f t="shared" si="334"/>
        <v>Romania</v>
      </c>
      <c r="AB1040" s="114" t="str">
        <f t="shared" si="330"/>
        <v>Van</v>
      </c>
      <c r="AC1040" s="110" t="str">
        <f t="shared" ref="AC1040" si="337">$X$27</f>
        <v>Van - Diesel</v>
      </c>
      <c r="AD1040" s="114" t="str">
        <f t="shared" si="327"/>
        <v>RomaniaVan - Diesel</v>
      </c>
      <c r="AE1040" s="114">
        <v>2024</v>
      </c>
      <c r="AF1040" s="118">
        <v>0.31151000000000001</v>
      </c>
      <c r="AG1040" s="114" t="s">
        <v>325</v>
      </c>
      <c r="AH1040" s="114" t="s">
        <v>237</v>
      </c>
      <c r="AI1040" s="110"/>
    </row>
    <row r="1041" spans="27:35">
      <c r="AA1041" s="110" t="str">
        <f t="shared" si="334"/>
        <v>Romania</v>
      </c>
      <c r="AB1041" s="114" t="str">
        <f t="shared" si="330"/>
        <v>Van</v>
      </c>
      <c r="AC1041" s="110" t="str">
        <f t="shared" ref="AC1041" si="338">$X$28</f>
        <v>Van - Electric</v>
      </c>
      <c r="AD1041" s="114" t="str">
        <f t="shared" si="327"/>
        <v>RomaniaVan - Electric</v>
      </c>
      <c r="AE1041" s="114">
        <v>2024</v>
      </c>
      <c r="AF1041" s="118">
        <v>9.6810000000000007E-2</v>
      </c>
      <c r="AG1041" s="114" t="s">
        <v>325</v>
      </c>
      <c r="AH1041" s="114" t="s">
        <v>237</v>
      </c>
      <c r="AI1041" s="110"/>
    </row>
    <row r="1042" spans="27:35">
      <c r="AA1042" s="110" t="str">
        <f t="shared" ref="AA1042:AA1045" si="339">$A$37</f>
        <v>San Marino</v>
      </c>
      <c r="AB1042" s="114" t="str">
        <f t="shared" si="330"/>
        <v>Van</v>
      </c>
      <c r="AC1042" s="110" t="str">
        <f t="shared" ref="AC1042" si="340">$X$25</f>
        <v>Van - Average</v>
      </c>
      <c r="AD1042" s="114" t="str">
        <f t="shared" si="327"/>
        <v>San MarinoVan - Average</v>
      </c>
      <c r="AE1042" s="114">
        <v>2024</v>
      </c>
      <c r="AF1042" s="118">
        <v>0.31064000000000003</v>
      </c>
      <c r="AG1042" s="114" t="s">
        <v>325</v>
      </c>
      <c r="AH1042" s="114" t="s">
        <v>237</v>
      </c>
      <c r="AI1042" s="110"/>
    </row>
    <row r="1043" spans="27:35">
      <c r="AA1043" s="110" t="str">
        <f t="shared" si="339"/>
        <v>San Marino</v>
      </c>
      <c r="AB1043" s="114" t="str">
        <f t="shared" si="330"/>
        <v>Van</v>
      </c>
      <c r="AC1043" s="110" t="str">
        <f t="shared" ref="AC1043" si="341">$X$26</f>
        <v>Van - Petrol</v>
      </c>
      <c r="AD1043" s="114" t="str">
        <f t="shared" si="327"/>
        <v>San MarinoVan - Petrol</v>
      </c>
      <c r="AE1043" s="114">
        <v>2024</v>
      </c>
      <c r="AF1043" s="119">
        <v>0.28278000000000003</v>
      </c>
      <c r="AG1043" s="114" t="s">
        <v>325</v>
      </c>
      <c r="AH1043" s="114" t="s">
        <v>237</v>
      </c>
      <c r="AI1043" s="110"/>
    </row>
    <row r="1044" spans="27:35">
      <c r="AA1044" s="110" t="str">
        <f t="shared" si="339"/>
        <v>San Marino</v>
      </c>
      <c r="AB1044" s="114" t="str">
        <f t="shared" si="330"/>
        <v>Van</v>
      </c>
      <c r="AC1044" s="110" t="str">
        <f t="shared" ref="AC1044" si="342">$X$27</f>
        <v>Van - Diesel</v>
      </c>
      <c r="AD1044" s="114" t="str">
        <f t="shared" si="327"/>
        <v>San MarinoVan - Diesel</v>
      </c>
      <c r="AE1044" s="114">
        <v>2024</v>
      </c>
      <c r="AF1044" s="118">
        <v>0.31151000000000001</v>
      </c>
      <c r="AG1044" s="114" t="s">
        <v>325</v>
      </c>
      <c r="AH1044" s="114" t="s">
        <v>237</v>
      </c>
      <c r="AI1044" s="110"/>
    </row>
    <row r="1045" spans="27:35">
      <c r="AA1045" s="110" t="str">
        <f t="shared" si="339"/>
        <v>San Marino</v>
      </c>
      <c r="AB1045" s="114" t="str">
        <f t="shared" si="330"/>
        <v>Van</v>
      </c>
      <c r="AC1045" s="110" t="str">
        <f t="shared" ref="AC1045" si="343">$X$28</f>
        <v>Van - Electric</v>
      </c>
      <c r="AD1045" s="114" t="str">
        <f t="shared" si="327"/>
        <v>San MarinoVan - Electric</v>
      </c>
      <c r="AE1045" s="114">
        <v>2024</v>
      </c>
      <c r="AF1045" s="118">
        <v>9.6810000000000007E-2</v>
      </c>
      <c r="AG1045" s="114" t="s">
        <v>325</v>
      </c>
      <c r="AH1045" s="114" t="s">
        <v>237</v>
      </c>
      <c r="AI1045" s="110"/>
    </row>
    <row r="1046" spans="27:35">
      <c r="AA1046" s="110" t="str">
        <f t="shared" ref="AA1046:AA1049" si="344">$A$38</f>
        <v>Serbia</v>
      </c>
      <c r="AB1046" s="114" t="str">
        <f t="shared" si="330"/>
        <v>Van</v>
      </c>
      <c r="AC1046" s="110" t="str">
        <f t="shared" ref="AC1046" si="345">$X$25</f>
        <v>Van - Average</v>
      </c>
      <c r="AD1046" s="114" t="str">
        <f t="shared" si="327"/>
        <v>SerbiaVan - Average</v>
      </c>
      <c r="AE1046" s="114">
        <v>2024</v>
      </c>
      <c r="AF1046" s="118">
        <v>0.31064000000000003</v>
      </c>
      <c r="AG1046" s="114" t="s">
        <v>325</v>
      </c>
      <c r="AH1046" s="114" t="s">
        <v>237</v>
      </c>
      <c r="AI1046" s="110"/>
    </row>
    <row r="1047" spans="27:35">
      <c r="AA1047" s="110" t="str">
        <f t="shared" si="344"/>
        <v>Serbia</v>
      </c>
      <c r="AB1047" s="114" t="str">
        <f t="shared" si="330"/>
        <v>Van</v>
      </c>
      <c r="AC1047" s="110" t="str">
        <f t="shared" ref="AC1047" si="346">$X$26</f>
        <v>Van - Petrol</v>
      </c>
      <c r="AD1047" s="114" t="str">
        <f t="shared" si="327"/>
        <v>SerbiaVan - Petrol</v>
      </c>
      <c r="AE1047" s="114">
        <v>2024</v>
      </c>
      <c r="AF1047" s="119">
        <v>0.28278000000000003</v>
      </c>
      <c r="AG1047" s="114" t="s">
        <v>325</v>
      </c>
      <c r="AH1047" s="114" t="s">
        <v>237</v>
      </c>
      <c r="AI1047" s="110"/>
    </row>
    <row r="1048" spans="27:35">
      <c r="AA1048" s="110" t="str">
        <f t="shared" si="344"/>
        <v>Serbia</v>
      </c>
      <c r="AB1048" s="114" t="str">
        <f t="shared" si="330"/>
        <v>Van</v>
      </c>
      <c r="AC1048" s="110" t="str">
        <f t="shared" ref="AC1048" si="347">$X$27</f>
        <v>Van - Diesel</v>
      </c>
      <c r="AD1048" s="114" t="str">
        <f t="shared" si="327"/>
        <v>SerbiaVan - Diesel</v>
      </c>
      <c r="AE1048" s="114">
        <v>2024</v>
      </c>
      <c r="AF1048" s="118">
        <v>0.31151000000000001</v>
      </c>
      <c r="AG1048" s="114" t="s">
        <v>325</v>
      </c>
      <c r="AH1048" s="114" t="s">
        <v>237</v>
      </c>
      <c r="AI1048" s="110"/>
    </row>
    <row r="1049" spans="27:35">
      <c r="AA1049" s="110" t="str">
        <f t="shared" si="344"/>
        <v>Serbia</v>
      </c>
      <c r="AB1049" s="114" t="str">
        <f t="shared" si="330"/>
        <v>Van</v>
      </c>
      <c r="AC1049" s="110" t="str">
        <f t="shared" ref="AC1049" si="348">$X$28</f>
        <v>Van - Electric</v>
      </c>
      <c r="AD1049" s="114" t="str">
        <f t="shared" si="327"/>
        <v>SerbiaVan - Electric</v>
      </c>
      <c r="AE1049" s="114">
        <v>2024</v>
      </c>
      <c r="AF1049" s="118">
        <v>9.6810000000000007E-2</v>
      </c>
      <c r="AG1049" s="114" t="s">
        <v>325</v>
      </c>
      <c r="AH1049" s="114" t="s">
        <v>237</v>
      </c>
      <c r="AI1049" s="110"/>
    </row>
    <row r="1050" spans="27:35">
      <c r="AA1050" s="110" t="str">
        <f t="shared" ref="AA1050:AA1053" si="349">$A$39</f>
        <v>Slovakia</v>
      </c>
      <c r="AB1050" s="114" t="str">
        <f t="shared" si="330"/>
        <v>Van</v>
      </c>
      <c r="AC1050" s="110" t="str">
        <f t="shared" ref="AC1050" si="350">$X$25</f>
        <v>Van - Average</v>
      </c>
      <c r="AD1050" s="114" t="str">
        <f t="shared" si="327"/>
        <v>SlovakiaVan - Average</v>
      </c>
      <c r="AE1050" s="114">
        <v>2024</v>
      </c>
      <c r="AF1050" s="118">
        <v>0.31064000000000003</v>
      </c>
      <c r="AG1050" s="114" t="s">
        <v>325</v>
      </c>
      <c r="AH1050" s="114" t="s">
        <v>237</v>
      </c>
      <c r="AI1050" s="110"/>
    </row>
    <row r="1051" spans="27:35">
      <c r="AA1051" s="110" t="str">
        <f t="shared" si="349"/>
        <v>Slovakia</v>
      </c>
      <c r="AB1051" s="114" t="str">
        <f t="shared" si="330"/>
        <v>Van</v>
      </c>
      <c r="AC1051" s="110" t="str">
        <f t="shared" ref="AC1051" si="351">$X$26</f>
        <v>Van - Petrol</v>
      </c>
      <c r="AD1051" s="114" t="str">
        <f t="shared" si="327"/>
        <v>SlovakiaVan - Petrol</v>
      </c>
      <c r="AE1051" s="114">
        <v>2024</v>
      </c>
      <c r="AF1051" s="119">
        <v>0.28278000000000003</v>
      </c>
      <c r="AG1051" s="114" t="s">
        <v>325</v>
      </c>
      <c r="AH1051" s="114" t="s">
        <v>237</v>
      </c>
      <c r="AI1051" s="110"/>
    </row>
    <row r="1052" spans="27:35">
      <c r="AA1052" s="110" t="str">
        <f t="shared" si="349"/>
        <v>Slovakia</v>
      </c>
      <c r="AB1052" s="114" t="str">
        <f t="shared" si="330"/>
        <v>Van</v>
      </c>
      <c r="AC1052" s="110" t="str">
        <f t="shared" ref="AC1052" si="352">$X$27</f>
        <v>Van - Diesel</v>
      </c>
      <c r="AD1052" s="114" t="str">
        <f t="shared" si="327"/>
        <v>SlovakiaVan - Diesel</v>
      </c>
      <c r="AE1052" s="114">
        <v>2024</v>
      </c>
      <c r="AF1052" s="118">
        <v>0.31151000000000001</v>
      </c>
      <c r="AG1052" s="114" t="s">
        <v>325</v>
      </c>
      <c r="AH1052" s="114" t="s">
        <v>237</v>
      </c>
      <c r="AI1052" s="110"/>
    </row>
    <row r="1053" spans="27:35">
      <c r="AA1053" s="110" t="str">
        <f t="shared" si="349"/>
        <v>Slovakia</v>
      </c>
      <c r="AB1053" s="114" t="str">
        <f t="shared" si="330"/>
        <v>Van</v>
      </c>
      <c r="AC1053" s="110" t="str">
        <f t="shared" ref="AC1053" si="353">$X$28</f>
        <v>Van - Electric</v>
      </c>
      <c r="AD1053" s="114" t="str">
        <f t="shared" si="327"/>
        <v>SlovakiaVan - Electric</v>
      </c>
      <c r="AE1053" s="114">
        <v>2024</v>
      </c>
      <c r="AF1053" s="118">
        <v>9.6810000000000007E-2</v>
      </c>
      <c r="AG1053" s="114" t="s">
        <v>325</v>
      </c>
      <c r="AH1053" s="114" t="s">
        <v>237</v>
      </c>
      <c r="AI1053" s="110"/>
    </row>
    <row r="1054" spans="27:35">
      <c r="AA1054" s="110" t="str">
        <f t="shared" ref="AA1054:AA1057" si="354">$A$40</f>
        <v>Slovenia</v>
      </c>
      <c r="AB1054" s="114" t="str">
        <f t="shared" si="330"/>
        <v>Van</v>
      </c>
      <c r="AC1054" s="110" t="str">
        <f t="shared" ref="AC1054" si="355">$X$25</f>
        <v>Van - Average</v>
      </c>
      <c r="AD1054" s="114" t="str">
        <f t="shared" si="327"/>
        <v>SloveniaVan - Average</v>
      </c>
      <c r="AE1054" s="114">
        <v>2024</v>
      </c>
      <c r="AF1054" s="118">
        <v>0.31064000000000003</v>
      </c>
      <c r="AG1054" s="114" t="s">
        <v>325</v>
      </c>
      <c r="AH1054" s="114" t="s">
        <v>237</v>
      </c>
      <c r="AI1054" s="110"/>
    </row>
    <row r="1055" spans="27:35">
      <c r="AA1055" s="110" t="str">
        <f t="shared" si="354"/>
        <v>Slovenia</v>
      </c>
      <c r="AB1055" s="114" t="str">
        <f t="shared" si="330"/>
        <v>Van</v>
      </c>
      <c r="AC1055" s="110" t="str">
        <f t="shared" ref="AC1055" si="356">$X$26</f>
        <v>Van - Petrol</v>
      </c>
      <c r="AD1055" s="114" t="str">
        <f t="shared" si="327"/>
        <v>SloveniaVan - Petrol</v>
      </c>
      <c r="AE1055" s="114">
        <v>2024</v>
      </c>
      <c r="AF1055" s="119">
        <v>0.28278000000000003</v>
      </c>
      <c r="AG1055" s="114" t="s">
        <v>325</v>
      </c>
      <c r="AH1055" s="114" t="s">
        <v>237</v>
      </c>
      <c r="AI1055" s="110"/>
    </row>
    <row r="1056" spans="27:35">
      <c r="AA1056" s="110" t="str">
        <f t="shared" si="354"/>
        <v>Slovenia</v>
      </c>
      <c r="AB1056" s="114" t="str">
        <f t="shared" si="330"/>
        <v>Van</v>
      </c>
      <c r="AC1056" s="110" t="str">
        <f t="shared" ref="AC1056" si="357">$X$27</f>
        <v>Van - Diesel</v>
      </c>
      <c r="AD1056" s="114" t="str">
        <f t="shared" si="327"/>
        <v>SloveniaVan - Diesel</v>
      </c>
      <c r="AE1056" s="114">
        <v>2024</v>
      </c>
      <c r="AF1056" s="118">
        <v>0.31151000000000001</v>
      </c>
      <c r="AG1056" s="114" t="s">
        <v>325</v>
      </c>
      <c r="AH1056" s="114" t="s">
        <v>237</v>
      </c>
      <c r="AI1056" s="110"/>
    </row>
    <row r="1057" spans="27:35">
      <c r="AA1057" s="110" t="str">
        <f t="shared" si="354"/>
        <v>Slovenia</v>
      </c>
      <c r="AB1057" s="114" t="str">
        <f t="shared" si="330"/>
        <v>Van</v>
      </c>
      <c r="AC1057" s="110" t="str">
        <f t="shared" ref="AC1057" si="358">$X$28</f>
        <v>Van - Electric</v>
      </c>
      <c r="AD1057" s="114" t="str">
        <f t="shared" si="327"/>
        <v>SloveniaVan - Electric</v>
      </c>
      <c r="AE1057" s="114">
        <v>2024</v>
      </c>
      <c r="AF1057" s="118">
        <v>9.6810000000000007E-2</v>
      </c>
      <c r="AG1057" s="114" t="s">
        <v>325</v>
      </c>
      <c r="AH1057" s="114" t="s">
        <v>237</v>
      </c>
      <c r="AI1057" s="110"/>
    </row>
    <row r="1058" spans="27:35">
      <c r="AA1058" s="110" t="str">
        <f t="shared" ref="AA1058:AA1061" si="359">$A$41</f>
        <v>Spain</v>
      </c>
      <c r="AB1058" s="114" t="str">
        <f t="shared" si="330"/>
        <v>Van</v>
      </c>
      <c r="AC1058" s="110" t="str">
        <f t="shared" ref="AC1058" si="360">$X$25</f>
        <v>Van - Average</v>
      </c>
      <c r="AD1058" s="114" t="str">
        <f t="shared" si="327"/>
        <v>SpainVan - Average</v>
      </c>
      <c r="AE1058" s="114">
        <v>2024</v>
      </c>
      <c r="AF1058" s="118">
        <v>0.31064000000000003</v>
      </c>
      <c r="AG1058" s="114" t="s">
        <v>325</v>
      </c>
      <c r="AH1058" s="114" t="s">
        <v>237</v>
      </c>
      <c r="AI1058" s="110"/>
    </row>
    <row r="1059" spans="27:35">
      <c r="AA1059" s="110" t="str">
        <f t="shared" si="359"/>
        <v>Spain</v>
      </c>
      <c r="AB1059" s="114" t="str">
        <f t="shared" si="330"/>
        <v>Van</v>
      </c>
      <c r="AC1059" s="110" t="str">
        <f t="shared" ref="AC1059" si="361">$X$26</f>
        <v>Van - Petrol</v>
      </c>
      <c r="AD1059" s="114" t="str">
        <f t="shared" si="327"/>
        <v>SpainVan - Petrol</v>
      </c>
      <c r="AE1059" s="114">
        <v>2024</v>
      </c>
      <c r="AF1059" s="119">
        <v>0.28278000000000003</v>
      </c>
      <c r="AG1059" s="114" t="s">
        <v>325</v>
      </c>
      <c r="AH1059" s="114" t="s">
        <v>237</v>
      </c>
      <c r="AI1059" s="110"/>
    </row>
    <row r="1060" spans="27:35">
      <c r="AA1060" s="110" t="str">
        <f t="shared" si="359"/>
        <v>Spain</v>
      </c>
      <c r="AB1060" s="114" t="str">
        <f t="shared" si="330"/>
        <v>Van</v>
      </c>
      <c r="AC1060" s="110" t="str">
        <f t="shared" ref="AC1060" si="362">$X$27</f>
        <v>Van - Diesel</v>
      </c>
      <c r="AD1060" s="114" t="str">
        <f t="shared" si="327"/>
        <v>SpainVan - Diesel</v>
      </c>
      <c r="AE1060" s="114">
        <v>2024</v>
      </c>
      <c r="AF1060" s="118">
        <v>0.31151000000000001</v>
      </c>
      <c r="AG1060" s="114" t="s">
        <v>325</v>
      </c>
      <c r="AH1060" s="114" t="s">
        <v>237</v>
      </c>
      <c r="AI1060" s="110"/>
    </row>
    <row r="1061" spans="27:35">
      <c r="AA1061" s="110" t="str">
        <f t="shared" si="359"/>
        <v>Spain</v>
      </c>
      <c r="AB1061" s="114" t="str">
        <f t="shared" si="330"/>
        <v>Van</v>
      </c>
      <c r="AC1061" s="110" t="str">
        <f t="shared" ref="AC1061" si="363">$X$28</f>
        <v>Van - Electric</v>
      </c>
      <c r="AD1061" s="114" t="str">
        <f t="shared" si="327"/>
        <v>SpainVan - Electric</v>
      </c>
      <c r="AE1061" s="114">
        <v>2024</v>
      </c>
      <c r="AF1061" s="118">
        <v>9.6810000000000007E-2</v>
      </c>
      <c r="AG1061" s="114" t="s">
        <v>325</v>
      </c>
      <c r="AH1061" s="114" t="s">
        <v>237</v>
      </c>
      <c r="AI1061" s="110"/>
    </row>
    <row r="1062" spans="27:35">
      <c r="AA1062" s="110" t="str">
        <f t="shared" ref="AA1062:AA1065" si="364">$A$42</f>
        <v>Sweden</v>
      </c>
      <c r="AB1062" s="114" t="str">
        <f t="shared" si="330"/>
        <v>Van</v>
      </c>
      <c r="AC1062" s="110" t="str">
        <f t="shared" ref="AC1062" si="365">$X$25</f>
        <v>Van - Average</v>
      </c>
      <c r="AD1062" s="114" t="str">
        <f t="shared" si="327"/>
        <v>SwedenVan - Average</v>
      </c>
      <c r="AE1062" s="114">
        <v>2024</v>
      </c>
      <c r="AF1062" s="118">
        <v>0.31064000000000003</v>
      </c>
      <c r="AG1062" s="114" t="s">
        <v>325</v>
      </c>
      <c r="AH1062" s="114" t="s">
        <v>237</v>
      </c>
      <c r="AI1062" s="110"/>
    </row>
    <row r="1063" spans="27:35">
      <c r="AA1063" s="110" t="str">
        <f t="shared" si="364"/>
        <v>Sweden</v>
      </c>
      <c r="AB1063" s="114" t="str">
        <f t="shared" si="330"/>
        <v>Van</v>
      </c>
      <c r="AC1063" s="110" t="str">
        <f t="shared" ref="AC1063" si="366">$X$26</f>
        <v>Van - Petrol</v>
      </c>
      <c r="AD1063" s="114" t="str">
        <f t="shared" si="327"/>
        <v>SwedenVan - Petrol</v>
      </c>
      <c r="AE1063" s="114">
        <v>2024</v>
      </c>
      <c r="AF1063" s="119">
        <v>0.28278000000000003</v>
      </c>
      <c r="AG1063" s="114" t="s">
        <v>325</v>
      </c>
      <c r="AH1063" s="114" t="s">
        <v>237</v>
      </c>
      <c r="AI1063" s="110"/>
    </row>
    <row r="1064" spans="27:35">
      <c r="AA1064" s="110" t="str">
        <f t="shared" si="364"/>
        <v>Sweden</v>
      </c>
      <c r="AB1064" s="114" t="str">
        <f t="shared" si="330"/>
        <v>Van</v>
      </c>
      <c r="AC1064" s="110" t="str">
        <f t="shared" ref="AC1064" si="367">$X$27</f>
        <v>Van - Diesel</v>
      </c>
      <c r="AD1064" s="114" t="str">
        <f t="shared" si="327"/>
        <v>SwedenVan - Diesel</v>
      </c>
      <c r="AE1064" s="114">
        <v>2024</v>
      </c>
      <c r="AF1064" s="118">
        <v>0.31151000000000001</v>
      </c>
      <c r="AG1064" s="114" t="s">
        <v>325</v>
      </c>
      <c r="AH1064" s="114" t="s">
        <v>237</v>
      </c>
      <c r="AI1064" s="110"/>
    </row>
    <row r="1065" spans="27:35">
      <c r="AA1065" s="110" t="str">
        <f t="shared" si="364"/>
        <v>Sweden</v>
      </c>
      <c r="AB1065" s="114" t="str">
        <f t="shared" si="330"/>
        <v>Van</v>
      </c>
      <c r="AC1065" s="110" t="str">
        <f t="shared" ref="AC1065" si="368">$X$28</f>
        <v>Van - Electric</v>
      </c>
      <c r="AD1065" s="114" t="str">
        <f t="shared" si="327"/>
        <v>SwedenVan - Electric</v>
      </c>
      <c r="AE1065" s="114">
        <v>2024</v>
      </c>
      <c r="AF1065" s="118">
        <v>9.6810000000000007E-2</v>
      </c>
      <c r="AG1065" s="114" t="s">
        <v>325</v>
      </c>
      <c r="AH1065" s="114" t="s">
        <v>237</v>
      </c>
      <c r="AI1065" s="110"/>
    </row>
    <row r="1066" spans="27:35">
      <c r="AA1066" s="110" t="str">
        <f t="shared" ref="AA1066:AA1069" si="369">$A$43</f>
        <v>Switzerland</v>
      </c>
      <c r="AB1066" s="114" t="str">
        <f t="shared" si="330"/>
        <v>Van</v>
      </c>
      <c r="AC1066" s="110" t="str">
        <f t="shared" ref="AC1066" si="370">$X$25</f>
        <v>Van - Average</v>
      </c>
      <c r="AD1066" s="114" t="str">
        <f t="shared" si="327"/>
        <v>SwitzerlandVan - Average</v>
      </c>
      <c r="AE1066" s="114">
        <v>2024</v>
      </c>
      <c r="AF1066" s="118">
        <v>0.31064000000000003</v>
      </c>
      <c r="AG1066" s="114" t="s">
        <v>325</v>
      </c>
      <c r="AH1066" s="114" t="s">
        <v>237</v>
      </c>
      <c r="AI1066" s="110"/>
    </row>
    <row r="1067" spans="27:35">
      <c r="AA1067" s="110" t="str">
        <f t="shared" si="369"/>
        <v>Switzerland</v>
      </c>
      <c r="AB1067" s="114" t="str">
        <f t="shared" si="330"/>
        <v>Van</v>
      </c>
      <c r="AC1067" s="110" t="str">
        <f t="shared" ref="AC1067" si="371">$X$26</f>
        <v>Van - Petrol</v>
      </c>
      <c r="AD1067" s="114" t="str">
        <f t="shared" si="327"/>
        <v>SwitzerlandVan - Petrol</v>
      </c>
      <c r="AE1067" s="114">
        <v>2024</v>
      </c>
      <c r="AF1067" s="119">
        <v>0.28278000000000003</v>
      </c>
      <c r="AG1067" s="114" t="s">
        <v>325</v>
      </c>
      <c r="AH1067" s="114" t="s">
        <v>237</v>
      </c>
      <c r="AI1067" s="110"/>
    </row>
    <row r="1068" spans="27:35">
      <c r="AA1068" s="110" t="str">
        <f t="shared" si="369"/>
        <v>Switzerland</v>
      </c>
      <c r="AB1068" s="114" t="str">
        <f t="shared" si="330"/>
        <v>Van</v>
      </c>
      <c r="AC1068" s="110" t="str">
        <f t="shared" ref="AC1068" si="372">$X$27</f>
        <v>Van - Diesel</v>
      </c>
      <c r="AD1068" s="114" t="str">
        <f t="shared" si="327"/>
        <v>SwitzerlandVan - Diesel</v>
      </c>
      <c r="AE1068" s="114">
        <v>2024</v>
      </c>
      <c r="AF1068" s="118">
        <v>0.31151000000000001</v>
      </c>
      <c r="AG1068" s="114" t="s">
        <v>325</v>
      </c>
      <c r="AH1068" s="114" t="s">
        <v>237</v>
      </c>
      <c r="AI1068" s="110"/>
    </row>
    <row r="1069" spans="27:35">
      <c r="AA1069" s="110" t="str">
        <f t="shared" si="369"/>
        <v>Switzerland</v>
      </c>
      <c r="AB1069" s="114" t="str">
        <f t="shared" si="330"/>
        <v>Van</v>
      </c>
      <c r="AC1069" s="110" t="str">
        <f t="shared" ref="AC1069" si="373">$X$28</f>
        <v>Van - Electric</v>
      </c>
      <c r="AD1069" s="114" t="str">
        <f t="shared" si="327"/>
        <v>SwitzerlandVan - Electric</v>
      </c>
      <c r="AE1069" s="114">
        <v>2024</v>
      </c>
      <c r="AF1069" s="118">
        <v>9.6810000000000007E-2</v>
      </c>
      <c r="AG1069" s="114" t="s">
        <v>325</v>
      </c>
      <c r="AH1069" s="114" t="s">
        <v>237</v>
      </c>
      <c r="AI1069" s="110"/>
    </row>
    <row r="1070" spans="27:35">
      <c r="AA1070" s="110" t="str">
        <f t="shared" ref="AA1070:AA1073" si="374">$A$44</f>
        <v>Ukraine</v>
      </c>
      <c r="AB1070" s="114" t="str">
        <f t="shared" si="330"/>
        <v>Van</v>
      </c>
      <c r="AC1070" s="110" t="str">
        <f t="shared" ref="AC1070" si="375">$X$25</f>
        <v>Van - Average</v>
      </c>
      <c r="AD1070" s="114" t="str">
        <f t="shared" si="327"/>
        <v>UkraineVan - Average</v>
      </c>
      <c r="AE1070" s="114">
        <v>2024</v>
      </c>
      <c r="AF1070" s="118">
        <v>0.31064000000000003</v>
      </c>
      <c r="AG1070" s="114" t="s">
        <v>325</v>
      </c>
      <c r="AH1070" s="114" t="s">
        <v>237</v>
      </c>
      <c r="AI1070" s="110"/>
    </row>
    <row r="1071" spans="27:35">
      <c r="AA1071" s="110" t="str">
        <f t="shared" si="374"/>
        <v>Ukraine</v>
      </c>
      <c r="AB1071" s="114" t="str">
        <f t="shared" si="330"/>
        <v>Van</v>
      </c>
      <c r="AC1071" s="110" t="str">
        <f t="shared" ref="AC1071" si="376">$X$26</f>
        <v>Van - Petrol</v>
      </c>
      <c r="AD1071" s="114" t="str">
        <f t="shared" si="327"/>
        <v>UkraineVan - Petrol</v>
      </c>
      <c r="AE1071" s="114">
        <v>2024</v>
      </c>
      <c r="AF1071" s="119">
        <v>0.28278000000000003</v>
      </c>
      <c r="AG1071" s="114" t="s">
        <v>325</v>
      </c>
      <c r="AH1071" s="114" t="s">
        <v>237</v>
      </c>
      <c r="AI1071" s="110"/>
    </row>
    <row r="1072" spans="27:35">
      <c r="AA1072" s="110" t="str">
        <f t="shared" si="374"/>
        <v>Ukraine</v>
      </c>
      <c r="AB1072" s="114" t="str">
        <f t="shared" si="330"/>
        <v>Van</v>
      </c>
      <c r="AC1072" s="110" t="str">
        <f t="shared" ref="AC1072" si="377">$X$27</f>
        <v>Van - Diesel</v>
      </c>
      <c r="AD1072" s="114" t="str">
        <f t="shared" si="327"/>
        <v>UkraineVan - Diesel</v>
      </c>
      <c r="AE1072" s="114">
        <v>2024</v>
      </c>
      <c r="AF1072" s="118">
        <v>0.31151000000000001</v>
      </c>
      <c r="AG1072" s="114" t="s">
        <v>325</v>
      </c>
      <c r="AH1072" s="114" t="s">
        <v>237</v>
      </c>
      <c r="AI1072" s="110"/>
    </row>
    <row r="1073" spans="27:35">
      <c r="AA1073" s="110" t="str">
        <f t="shared" si="374"/>
        <v>Ukraine</v>
      </c>
      <c r="AB1073" s="114" t="str">
        <f t="shared" si="330"/>
        <v>Van</v>
      </c>
      <c r="AC1073" s="110" t="str">
        <f t="shared" ref="AC1073" si="378">$X$28</f>
        <v>Van - Electric</v>
      </c>
      <c r="AD1073" s="114" t="str">
        <f t="shared" si="327"/>
        <v>UkraineVan - Electric</v>
      </c>
      <c r="AE1073" s="114">
        <v>2024</v>
      </c>
      <c r="AF1073" s="118">
        <v>9.6810000000000007E-2</v>
      </c>
      <c r="AG1073" s="114" t="s">
        <v>325</v>
      </c>
      <c r="AH1073" s="114" t="s">
        <v>237</v>
      </c>
      <c r="AI1073" s="110"/>
    </row>
    <row r="1074" spans="27:35">
      <c r="AA1074" s="110" t="str">
        <f t="shared" ref="AA1074:AA1077" si="379">$A$45</f>
        <v>United Kingdom</v>
      </c>
      <c r="AB1074" s="114" t="str">
        <f t="shared" si="330"/>
        <v>Van</v>
      </c>
      <c r="AC1074" s="110" t="str">
        <f t="shared" ref="AC1074" si="380">$X$25</f>
        <v>Van - Average</v>
      </c>
      <c r="AD1074" s="114" t="str">
        <f t="shared" si="327"/>
        <v>United KingdomVan - Average</v>
      </c>
      <c r="AE1074" s="114">
        <v>2024</v>
      </c>
      <c r="AF1074" s="118">
        <v>0.31064000000000003</v>
      </c>
      <c r="AG1074" s="114" t="s">
        <v>325</v>
      </c>
      <c r="AH1074" s="114" t="s">
        <v>237</v>
      </c>
      <c r="AI1074" s="110"/>
    </row>
    <row r="1075" spans="27:35">
      <c r="AA1075" s="110" t="str">
        <f t="shared" si="379"/>
        <v>United Kingdom</v>
      </c>
      <c r="AB1075" s="114" t="str">
        <f t="shared" si="330"/>
        <v>Van</v>
      </c>
      <c r="AC1075" s="110" t="str">
        <f t="shared" ref="AC1075" si="381">$X$26</f>
        <v>Van - Petrol</v>
      </c>
      <c r="AD1075" s="114" t="str">
        <f t="shared" si="327"/>
        <v>United KingdomVan - Petrol</v>
      </c>
      <c r="AE1075" s="114">
        <v>2024</v>
      </c>
      <c r="AF1075" s="119">
        <v>0.28278000000000003</v>
      </c>
      <c r="AG1075" s="114" t="s">
        <v>325</v>
      </c>
      <c r="AH1075" s="114" t="s">
        <v>237</v>
      </c>
      <c r="AI1075" s="110"/>
    </row>
    <row r="1076" spans="27:35">
      <c r="AA1076" s="110" t="str">
        <f t="shared" si="379"/>
        <v>United Kingdom</v>
      </c>
      <c r="AB1076" s="114" t="str">
        <f t="shared" si="330"/>
        <v>Van</v>
      </c>
      <c r="AC1076" s="110" t="str">
        <f t="shared" ref="AC1076" si="382">$X$27</f>
        <v>Van - Diesel</v>
      </c>
      <c r="AD1076" s="114" t="str">
        <f t="shared" si="327"/>
        <v>United KingdomVan - Diesel</v>
      </c>
      <c r="AE1076" s="114">
        <v>2024</v>
      </c>
      <c r="AF1076" s="118">
        <v>0.31151000000000001</v>
      </c>
      <c r="AG1076" s="114" t="s">
        <v>325</v>
      </c>
      <c r="AH1076" s="114" t="s">
        <v>237</v>
      </c>
      <c r="AI1076" s="110"/>
    </row>
    <row r="1077" spans="27:35">
      <c r="AA1077" s="110" t="str">
        <f t="shared" si="379"/>
        <v>United Kingdom</v>
      </c>
      <c r="AB1077" s="114" t="str">
        <f t="shared" si="330"/>
        <v>Van</v>
      </c>
      <c r="AC1077" s="110" t="str">
        <f t="shared" ref="AC1077" si="383">$X$28</f>
        <v>Van - Electric</v>
      </c>
      <c r="AD1077" s="114" t="str">
        <f t="shared" si="327"/>
        <v>United KingdomVan - Electric</v>
      </c>
      <c r="AE1077" s="114">
        <v>2024</v>
      </c>
      <c r="AF1077" s="118">
        <v>9.6810000000000007E-2</v>
      </c>
      <c r="AG1077" s="114" t="s">
        <v>325</v>
      </c>
      <c r="AH1077" s="114" t="s">
        <v>237</v>
      </c>
      <c r="AI1077" s="110"/>
    </row>
    <row r="1078" spans="27:35">
      <c r="AA1078" s="110" t="str">
        <f>$A$3</f>
        <v>Albania</v>
      </c>
      <c r="AB1078" s="114" t="str">
        <f t="shared" ref="AB1078:AB1119" si="384">$S$4</f>
        <v>Car</v>
      </c>
      <c r="AC1078" s="110" t="str">
        <f>$X$10</f>
        <v>Car - Electric</v>
      </c>
      <c r="AD1078" s="114" t="str">
        <f t="shared" si="327"/>
        <v>AlbaniaCar - Electric</v>
      </c>
      <c r="AE1078" s="114">
        <v>2024</v>
      </c>
      <c r="AF1078" s="114">
        <v>5.7939999999999998E-2</v>
      </c>
      <c r="AG1078" s="114" t="s">
        <v>331</v>
      </c>
      <c r="AH1078" s="114" t="s">
        <v>237</v>
      </c>
      <c r="AI1078" s="110"/>
    </row>
    <row r="1079" spans="27:35">
      <c r="AA1079" s="110" t="str">
        <f>$A$4</f>
        <v>Andorra</v>
      </c>
      <c r="AB1079" s="114" t="str">
        <f t="shared" si="384"/>
        <v>Car</v>
      </c>
      <c r="AC1079" s="110" t="str">
        <f t="shared" ref="AC1079:AC1119" si="385">$X$10</f>
        <v>Car - Electric</v>
      </c>
      <c r="AD1079" s="114" t="str">
        <f t="shared" si="327"/>
        <v>AndorraCar - Electric</v>
      </c>
      <c r="AE1079" s="114">
        <v>2024</v>
      </c>
      <c r="AF1079" s="114">
        <v>5.7939999999999998E-2</v>
      </c>
      <c r="AG1079" s="114" t="s">
        <v>331</v>
      </c>
      <c r="AH1079" s="114" t="s">
        <v>237</v>
      </c>
      <c r="AI1079" s="110"/>
    </row>
    <row r="1080" spans="27:35">
      <c r="AA1080" s="110" t="str">
        <f>$A$5</f>
        <v>Austria</v>
      </c>
      <c r="AB1080" s="114" t="str">
        <f t="shared" si="384"/>
        <v>Car</v>
      </c>
      <c r="AC1080" s="110" t="str">
        <f t="shared" si="385"/>
        <v>Car - Electric</v>
      </c>
      <c r="AD1080" s="114" t="str">
        <f t="shared" si="327"/>
        <v>AustriaCar - Electric</v>
      </c>
      <c r="AE1080" s="114">
        <v>2024</v>
      </c>
      <c r="AF1080" s="114">
        <v>5.7939999999999998E-2</v>
      </c>
      <c r="AG1080" s="114" t="s">
        <v>331</v>
      </c>
      <c r="AH1080" s="114" t="s">
        <v>237</v>
      </c>
      <c r="AI1080" s="110"/>
    </row>
    <row r="1081" spans="27:35">
      <c r="AA1081" s="110" t="str">
        <f>$A$6</f>
        <v>Belarus</v>
      </c>
      <c r="AB1081" s="114" t="str">
        <f t="shared" si="384"/>
        <v>Car</v>
      </c>
      <c r="AC1081" s="110" t="str">
        <f t="shared" si="385"/>
        <v>Car - Electric</v>
      </c>
      <c r="AD1081" s="114" t="str">
        <f t="shared" si="327"/>
        <v>BelarusCar - Electric</v>
      </c>
      <c r="AE1081" s="114">
        <v>2024</v>
      </c>
      <c r="AF1081" s="114">
        <v>5.7939999999999998E-2</v>
      </c>
      <c r="AG1081" s="114" t="s">
        <v>331</v>
      </c>
      <c r="AH1081" s="114" t="s">
        <v>237</v>
      </c>
      <c r="AI1081" s="110"/>
    </row>
    <row r="1082" spans="27:35">
      <c r="AA1082" s="110" t="str">
        <f>$A$7</f>
        <v>Belgium</v>
      </c>
      <c r="AB1082" s="114" t="str">
        <f t="shared" si="384"/>
        <v>Car</v>
      </c>
      <c r="AC1082" s="110" t="str">
        <f t="shared" si="385"/>
        <v>Car - Electric</v>
      </c>
      <c r="AD1082" s="114" t="str">
        <f t="shared" si="327"/>
        <v>BelgiumCar - Electric</v>
      </c>
      <c r="AE1082" s="114">
        <v>2025</v>
      </c>
      <c r="AF1082" s="114">
        <v>6.2E-2</v>
      </c>
      <c r="AG1082" s="114" t="s">
        <v>331</v>
      </c>
      <c r="AH1082" s="110" t="s">
        <v>251</v>
      </c>
      <c r="AI1082" s="110"/>
    </row>
    <row r="1083" spans="27:35">
      <c r="AA1083" s="110" t="str">
        <f>$A$8</f>
        <v>Bosnia and Herzegovina</v>
      </c>
      <c r="AB1083" s="114" t="str">
        <f t="shared" si="384"/>
        <v>Car</v>
      </c>
      <c r="AC1083" s="110" t="str">
        <f t="shared" si="385"/>
        <v>Car - Electric</v>
      </c>
      <c r="AD1083" s="114" t="str">
        <f t="shared" si="327"/>
        <v>Bosnia and HerzegovinaCar - Electric</v>
      </c>
      <c r="AE1083" s="114">
        <v>2024</v>
      </c>
      <c r="AF1083" s="114">
        <v>5.7939999999999998E-2</v>
      </c>
      <c r="AG1083" s="114" t="s">
        <v>331</v>
      </c>
      <c r="AH1083" s="114" t="s">
        <v>237</v>
      </c>
      <c r="AI1083" s="110"/>
    </row>
    <row r="1084" spans="27:35">
      <c r="AA1084" s="110" t="str">
        <f>$A$9</f>
        <v>Bulgaria</v>
      </c>
      <c r="AB1084" s="114" t="str">
        <f t="shared" si="384"/>
        <v>Car</v>
      </c>
      <c r="AC1084" s="110" t="str">
        <f t="shared" si="385"/>
        <v>Car - Electric</v>
      </c>
      <c r="AD1084" s="114" t="str">
        <f t="shared" si="327"/>
        <v>BulgariaCar - Electric</v>
      </c>
      <c r="AE1084" s="114">
        <v>2024</v>
      </c>
      <c r="AF1084" s="114">
        <v>5.7939999999999998E-2</v>
      </c>
      <c r="AG1084" s="114" t="s">
        <v>331</v>
      </c>
      <c r="AH1084" s="114" t="s">
        <v>237</v>
      </c>
      <c r="AI1084" s="110"/>
    </row>
    <row r="1085" spans="27:35">
      <c r="AA1085" s="110" t="str">
        <f>$A$10</f>
        <v>Croatia</v>
      </c>
      <c r="AB1085" s="114" t="str">
        <f t="shared" si="384"/>
        <v>Car</v>
      </c>
      <c r="AC1085" s="110" t="str">
        <f t="shared" si="385"/>
        <v>Car - Electric</v>
      </c>
      <c r="AD1085" s="114" t="str">
        <f t="shared" si="327"/>
        <v>CroatiaCar - Electric</v>
      </c>
      <c r="AE1085" s="114">
        <v>2024</v>
      </c>
      <c r="AF1085" s="114">
        <v>5.7939999999999998E-2</v>
      </c>
      <c r="AG1085" s="114" t="s">
        <v>331</v>
      </c>
      <c r="AH1085" s="114" t="s">
        <v>237</v>
      </c>
      <c r="AI1085" s="110"/>
    </row>
    <row r="1086" spans="27:35">
      <c r="AA1086" s="110" t="str">
        <f>$A$11</f>
        <v>Cyprus</v>
      </c>
      <c r="AB1086" s="114" t="str">
        <f t="shared" si="384"/>
        <v>Car</v>
      </c>
      <c r="AC1086" s="110" t="str">
        <f t="shared" si="385"/>
        <v>Car - Electric</v>
      </c>
      <c r="AD1086" s="114" t="str">
        <f t="shared" si="327"/>
        <v>CyprusCar - Electric</v>
      </c>
      <c r="AE1086" s="114">
        <v>2024</v>
      </c>
      <c r="AF1086" s="114">
        <v>5.7939999999999998E-2</v>
      </c>
      <c r="AG1086" s="114" t="s">
        <v>331</v>
      </c>
      <c r="AH1086" s="114" t="s">
        <v>237</v>
      </c>
      <c r="AI1086" s="110"/>
    </row>
    <row r="1087" spans="27:35">
      <c r="AA1087" s="110" t="str">
        <f>$A$12</f>
        <v>Czechia</v>
      </c>
      <c r="AB1087" s="114" t="str">
        <f t="shared" si="384"/>
        <v>Car</v>
      </c>
      <c r="AC1087" s="110" t="str">
        <f t="shared" si="385"/>
        <v>Car - Electric</v>
      </c>
      <c r="AD1087" s="114" t="str">
        <f t="shared" si="327"/>
        <v>CzechiaCar - Electric</v>
      </c>
      <c r="AE1087" s="114">
        <v>2024</v>
      </c>
      <c r="AF1087" s="114">
        <v>5.7939999999999998E-2</v>
      </c>
      <c r="AG1087" s="114" t="s">
        <v>331</v>
      </c>
      <c r="AH1087" s="114" t="s">
        <v>237</v>
      </c>
      <c r="AI1087" s="110"/>
    </row>
    <row r="1088" spans="27:35">
      <c r="AA1088" s="110" t="str">
        <f>$A$13</f>
        <v>Denmark</v>
      </c>
      <c r="AB1088" s="114" t="str">
        <f t="shared" si="384"/>
        <v>Car</v>
      </c>
      <c r="AC1088" s="110" t="str">
        <f t="shared" si="385"/>
        <v>Car - Electric</v>
      </c>
      <c r="AD1088" s="114" t="str">
        <f t="shared" si="327"/>
        <v>DenmarkCar - Electric</v>
      </c>
      <c r="AE1088" s="114">
        <v>2024</v>
      </c>
      <c r="AF1088" s="114">
        <v>5.7939999999999998E-2</v>
      </c>
      <c r="AG1088" s="114" t="s">
        <v>331</v>
      </c>
      <c r="AH1088" s="114" t="s">
        <v>237</v>
      </c>
      <c r="AI1088" s="110"/>
    </row>
    <row r="1089" spans="27:35">
      <c r="AA1089" s="110" t="str">
        <f>$A$14</f>
        <v>Estonia</v>
      </c>
      <c r="AB1089" s="114" t="str">
        <f t="shared" si="384"/>
        <v>Car</v>
      </c>
      <c r="AC1089" s="110" t="str">
        <f t="shared" si="385"/>
        <v>Car - Electric</v>
      </c>
      <c r="AD1089" s="114" t="str">
        <f t="shared" si="327"/>
        <v>EstoniaCar - Electric</v>
      </c>
      <c r="AE1089" s="114">
        <v>2024</v>
      </c>
      <c r="AF1089" s="114">
        <v>5.7939999999999998E-2</v>
      </c>
      <c r="AG1089" s="114" t="s">
        <v>331</v>
      </c>
      <c r="AH1089" s="114" t="s">
        <v>237</v>
      </c>
      <c r="AI1089" s="110"/>
    </row>
    <row r="1090" spans="27:35">
      <c r="AA1090" s="110" t="str">
        <f>$A$15</f>
        <v>Finland</v>
      </c>
      <c r="AB1090" s="114" t="str">
        <f t="shared" si="384"/>
        <v>Car</v>
      </c>
      <c r="AC1090" s="110" t="str">
        <f t="shared" si="385"/>
        <v>Car - Electric</v>
      </c>
      <c r="AD1090" s="114" t="str">
        <f t="shared" si="327"/>
        <v>FinlandCar - Electric</v>
      </c>
      <c r="AE1090" s="114">
        <v>2024</v>
      </c>
      <c r="AF1090" s="114">
        <v>5.7939999999999998E-2</v>
      </c>
      <c r="AG1090" s="114" t="s">
        <v>331</v>
      </c>
      <c r="AH1090" s="114" t="s">
        <v>237</v>
      </c>
      <c r="AI1090" s="110"/>
    </row>
    <row r="1091" spans="27:35">
      <c r="AA1091" s="110" t="str">
        <f>$A$16</f>
        <v>France</v>
      </c>
      <c r="AB1091" s="114" t="str">
        <f t="shared" si="384"/>
        <v>Car</v>
      </c>
      <c r="AC1091" s="110" t="str">
        <f t="shared" si="385"/>
        <v>Car - Electric</v>
      </c>
      <c r="AD1091" s="114" t="str">
        <f t="shared" si="327"/>
        <v>FranceCar - Electric</v>
      </c>
      <c r="AE1091" s="114">
        <v>2018</v>
      </c>
      <c r="AF1091" s="114">
        <v>0.10299999999999999</v>
      </c>
      <c r="AG1091" s="114" t="s">
        <v>331</v>
      </c>
      <c r="AH1091" s="110" t="s">
        <v>228</v>
      </c>
      <c r="AI1091" s="110"/>
    </row>
    <row r="1092" spans="27:35">
      <c r="AA1092" s="110" t="str">
        <f>$A$17</f>
        <v>Germany</v>
      </c>
      <c r="AB1092" s="114" t="str">
        <f t="shared" si="384"/>
        <v>Car</v>
      </c>
      <c r="AC1092" s="110" t="str">
        <f t="shared" si="385"/>
        <v>Car - Electric</v>
      </c>
      <c r="AD1092" s="114" t="str">
        <f t="shared" si="327"/>
        <v>GermanyCar - Electric</v>
      </c>
      <c r="AE1092" s="114">
        <v>2024</v>
      </c>
      <c r="AF1092" s="114">
        <v>5.7939999999999998E-2</v>
      </c>
      <c r="AG1092" s="114" t="s">
        <v>331</v>
      </c>
      <c r="AH1092" s="114" t="s">
        <v>330</v>
      </c>
      <c r="AI1092" s="110"/>
    </row>
    <row r="1093" spans="27:35">
      <c r="AA1093" s="110" t="str">
        <f>$A$18</f>
        <v>Greece</v>
      </c>
      <c r="AB1093" s="114" t="str">
        <f t="shared" si="384"/>
        <v>Car</v>
      </c>
      <c r="AC1093" s="110" t="str">
        <f t="shared" si="385"/>
        <v>Car - Electric</v>
      </c>
      <c r="AD1093" s="114" t="str">
        <f t="shared" si="327"/>
        <v>GreeceCar - Electric</v>
      </c>
      <c r="AE1093" s="114">
        <v>2024</v>
      </c>
      <c r="AF1093" s="114">
        <v>5.7939999999999998E-2</v>
      </c>
      <c r="AG1093" s="114" t="s">
        <v>331</v>
      </c>
      <c r="AH1093" s="114" t="s">
        <v>237</v>
      </c>
      <c r="AI1093" s="110"/>
    </row>
    <row r="1094" spans="27:35">
      <c r="AA1094" s="110" t="str">
        <f>$A$19</f>
        <v>Hungary</v>
      </c>
      <c r="AB1094" s="114" t="str">
        <f t="shared" si="384"/>
        <v>Car</v>
      </c>
      <c r="AC1094" s="110" t="str">
        <f t="shared" si="385"/>
        <v>Car - Electric</v>
      </c>
      <c r="AD1094" s="114" t="str">
        <f t="shared" si="327"/>
        <v>HungaryCar - Electric</v>
      </c>
      <c r="AE1094" s="114">
        <v>2024</v>
      </c>
      <c r="AF1094" s="114">
        <v>5.7939999999999998E-2</v>
      </c>
      <c r="AG1094" s="114" t="s">
        <v>331</v>
      </c>
      <c r="AH1094" s="114" t="s">
        <v>237</v>
      </c>
      <c r="AI1094" s="110"/>
    </row>
    <row r="1095" spans="27:35">
      <c r="AA1095" s="110" t="str">
        <f>$A$20</f>
        <v>Iceland</v>
      </c>
      <c r="AB1095" s="114" t="str">
        <f t="shared" si="384"/>
        <v>Car</v>
      </c>
      <c r="AC1095" s="110" t="str">
        <f t="shared" si="385"/>
        <v>Car - Electric</v>
      </c>
      <c r="AD1095" s="114" t="str">
        <f t="shared" si="327"/>
        <v>IcelandCar - Electric</v>
      </c>
      <c r="AE1095" s="114">
        <v>2024</v>
      </c>
      <c r="AF1095" s="114">
        <v>5.7939999999999998E-2</v>
      </c>
      <c r="AG1095" s="114" t="s">
        <v>331</v>
      </c>
      <c r="AH1095" s="114" t="s">
        <v>237</v>
      </c>
      <c r="AI1095" s="110"/>
    </row>
    <row r="1096" spans="27:35">
      <c r="AA1096" s="110" t="str">
        <f>$A$21</f>
        <v>Ireland</v>
      </c>
      <c r="AB1096" s="114" t="str">
        <f t="shared" si="384"/>
        <v>Car</v>
      </c>
      <c r="AC1096" s="110" t="str">
        <f t="shared" si="385"/>
        <v>Car - Electric</v>
      </c>
      <c r="AD1096" s="114" t="str">
        <f t="shared" ref="AD1096:AD1119" si="386">AA1096&amp;AC1096</f>
        <v>IrelandCar - Electric</v>
      </c>
      <c r="AE1096" s="114">
        <v>2024</v>
      </c>
      <c r="AF1096" s="114">
        <v>5.7939999999999998E-2</v>
      </c>
      <c r="AG1096" s="114" t="s">
        <v>331</v>
      </c>
      <c r="AH1096" s="114" t="s">
        <v>237</v>
      </c>
      <c r="AI1096" s="110"/>
    </row>
    <row r="1097" spans="27:35">
      <c r="AA1097" s="110" t="str">
        <f>$A$22</f>
        <v>Italy</v>
      </c>
      <c r="AB1097" s="114" t="str">
        <f t="shared" si="384"/>
        <v>Car</v>
      </c>
      <c r="AC1097" s="110" t="str">
        <f t="shared" si="385"/>
        <v>Car - Electric</v>
      </c>
      <c r="AD1097" s="114" t="str">
        <f t="shared" si="386"/>
        <v>ItalyCar - Electric</v>
      </c>
      <c r="AE1097" s="114">
        <v>2024</v>
      </c>
      <c r="AF1097" s="114">
        <v>5.7939999999999998E-2</v>
      </c>
      <c r="AG1097" s="114" t="s">
        <v>331</v>
      </c>
      <c r="AH1097" s="114" t="s">
        <v>237</v>
      </c>
      <c r="AI1097" s="110"/>
    </row>
    <row r="1098" spans="27:35">
      <c r="AA1098" s="110" t="str">
        <f>$A$23</f>
        <v>Latvia</v>
      </c>
      <c r="AB1098" s="114" t="str">
        <f t="shared" si="384"/>
        <v>Car</v>
      </c>
      <c r="AC1098" s="110" t="str">
        <f t="shared" si="385"/>
        <v>Car - Electric</v>
      </c>
      <c r="AD1098" s="114" t="str">
        <f t="shared" si="386"/>
        <v>LatviaCar - Electric</v>
      </c>
      <c r="AE1098" s="114">
        <v>2024</v>
      </c>
      <c r="AF1098" s="114">
        <v>5.7939999999999998E-2</v>
      </c>
      <c r="AG1098" s="114" t="s">
        <v>331</v>
      </c>
      <c r="AH1098" s="114" t="s">
        <v>237</v>
      </c>
      <c r="AI1098" s="110"/>
    </row>
    <row r="1099" spans="27:35">
      <c r="AA1099" s="110" t="str">
        <f>$A$24</f>
        <v>Liechtenstein</v>
      </c>
      <c r="AB1099" s="114" t="str">
        <f t="shared" si="384"/>
        <v>Car</v>
      </c>
      <c r="AC1099" s="110" t="str">
        <f t="shared" si="385"/>
        <v>Car - Electric</v>
      </c>
      <c r="AD1099" s="114" t="str">
        <f t="shared" si="386"/>
        <v>LiechtensteinCar - Electric</v>
      </c>
      <c r="AE1099" s="114">
        <v>2024</v>
      </c>
      <c r="AF1099" s="114">
        <v>5.7939999999999998E-2</v>
      </c>
      <c r="AG1099" s="114" t="s">
        <v>331</v>
      </c>
      <c r="AH1099" s="114" t="s">
        <v>237</v>
      </c>
      <c r="AI1099" s="110"/>
    </row>
    <row r="1100" spans="27:35">
      <c r="AA1100" s="110" t="str">
        <f>$A$25</f>
        <v>Lithuania</v>
      </c>
      <c r="AB1100" s="114" t="str">
        <f t="shared" si="384"/>
        <v>Car</v>
      </c>
      <c r="AC1100" s="110" t="str">
        <f t="shared" si="385"/>
        <v>Car - Electric</v>
      </c>
      <c r="AD1100" s="114" t="str">
        <f t="shared" si="386"/>
        <v>LithuaniaCar - Electric</v>
      </c>
      <c r="AE1100" s="114">
        <v>2024</v>
      </c>
      <c r="AF1100" s="114">
        <v>5.7939999999999998E-2</v>
      </c>
      <c r="AG1100" s="114" t="s">
        <v>331</v>
      </c>
      <c r="AH1100" s="114" t="s">
        <v>237</v>
      </c>
      <c r="AI1100" s="110"/>
    </row>
    <row r="1101" spans="27:35">
      <c r="AA1101" s="110" t="str">
        <f>$A$26</f>
        <v>Luxembourg</v>
      </c>
      <c r="AB1101" s="114" t="str">
        <f t="shared" si="384"/>
        <v>Car</v>
      </c>
      <c r="AC1101" s="110" t="str">
        <f t="shared" si="385"/>
        <v>Car - Electric</v>
      </c>
      <c r="AD1101" s="114" t="str">
        <f t="shared" si="386"/>
        <v>LuxembourgCar - Electric</v>
      </c>
      <c r="AE1101" s="114">
        <v>2024</v>
      </c>
      <c r="AF1101" s="114">
        <v>5.7939999999999998E-2</v>
      </c>
      <c r="AG1101" s="114" t="s">
        <v>331</v>
      </c>
      <c r="AH1101" s="114" t="s">
        <v>237</v>
      </c>
      <c r="AI1101" s="110"/>
    </row>
    <row r="1102" spans="27:35">
      <c r="AA1102" s="110" t="str">
        <f>$A$27</f>
        <v>Malta</v>
      </c>
      <c r="AB1102" s="114" t="str">
        <f t="shared" si="384"/>
        <v>Car</v>
      </c>
      <c r="AC1102" s="110" t="str">
        <f t="shared" si="385"/>
        <v>Car - Electric</v>
      </c>
      <c r="AD1102" s="114" t="str">
        <f t="shared" si="386"/>
        <v>MaltaCar - Electric</v>
      </c>
      <c r="AE1102" s="114">
        <v>2024</v>
      </c>
      <c r="AF1102" s="114">
        <v>5.7939999999999998E-2</v>
      </c>
      <c r="AG1102" s="114" t="s">
        <v>331</v>
      </c>
      <c r="AH1102" s="114" t="s">
        <v>237</v>
      </c>
      <c r="AI1102" s="110"/>
    </row>
    <row r="1103" spans="27:35">
      <c r="AA1103" s="110" t="str">
        <f>$A$28</f>
        <v>Moldova</v>
      </c>
      <c r="AB1103" s="114" t="str">
        <f t="shared" si="384"/>
        <v>Car</v>
      </c>
      <c r="AC1103" s="110" t="str">
        <f t="shared" si="385"/>
        <v>Car - Electric</v>
      </c>
      <c r="AD1103" s="114" t="str">
        <f t="shared" si="386"/>
        <v>MoldovaCar - Electric</v>
      </c>
      <c r="AE1103" s="114">
        <v>2024</v>
      </c>
      <c r="AF1103" s="114">
        <v>5.7939999999999998E-2</v>
      </c>
      <c r="AG1103" s="114" t="s">
        <v>331</v>
      </c>
      <c r="AH1103" s="114" t="s">
        <v>237</v>
      </c>
      <c r="AI1103" s="110"/>
    </row>
    <row r="1104" spans="27:35">
      <c r="AA1104" s="110" t="str">
        <f>$A$29</f>
        <v>Monaco</v>
      </c>
      <c r="AB1104" s="114" t="str">
        <f t="shared" si="384"/>
        <v>Car</v>
      </c>
      <c r="AC1104" s="110" t="str">
        <f t="shared" si="385"/>
        <v>Car - Electric</v>
      </c>
      <c r="AD1104" s="114" t="str">
        <f t="shared" si="386"/>
        <v>MonacoCar - Electric</v>
      </c>
      <c r="AE1104" s="114">
        <v>2024</v>
      </c>
      <c r="AF1104" s="114">
        <v>5.7939999999999998E-2</v>
      </c>
      <c r="AG1104" s="114" t="s">
        <v>331</v>
      </c>
      <c r="AH1104" s="114" t="s">
        <v>237</v>
      </c>
      <c r="AI1104" s="110"/>
    </row>
    <row r="1105" spans="27:35">
      <c r="AA1105" s="110" t="str">
        <f>$A$30</f>
        <v>Montenegro</v>
      </c>
      <c r="AB1105" s="114" t="str">
        <f t="shared" si="384"/>
        <v>Car</v>
      </c>
      <c r="AC1105" s="110" t="str">
        <f t="shared" si="385"/>
        <v>Car - Electric</v>
      </c>
      <c r="AD1105" s="114" t="str">
        <f t="shared" si="386"/>
        <v>MontenegroCar - Electric</v>
      </c>
      <c r="AE1105" s="114">
        <v>2024</v>
      </c>
      <c r="AF1105" s="114">
        <v>5.7939999999999998E-2</v>
      </c>
      <c r="AG1105" s="114" t="s">
        <v>331</v>
      </c>
      <c r="AH1105" s="114" t="s">
        <v>237</v>
      </c>
      <c r="AI1105" s="110"/>
    </row>
    <row r="1106" spans="27:35">
      <c r="AA1106" s="110" t="str">
        <f>$A$31</f>
        <v>Netherlands</v>
      </c>
      <c r="AB1106" s="114" t="str">
        <f t="shared" si="384"/>
        <v>Car</v>
      </c>
      <c r="AC1106" s="110" t="str">
        <f t="shared" si="385"/>
        <v>Car - Electric</v>
      </c>
      <c r="AD1106" s="114" t="str">
        <f t="shared" si="386"/>
        <v>NetherlandsCar - Electric</v>
      </c>
      <c r="AE1106" s="110">
        <v>2025</v>
      </c>
      <c r="AF1106" s="114">
        <v>6.7000000000000004E-2</v>
      </c>
      <c r="AG1106" s="114" t="s">
        <v>331</v>
      </c>
      <c r="AH1106" s="113" t="s">
        <v>362</v>
      </c>
      <c r="AI1106" s="110"/>
    </row>
    <row r="1107" spans="27:35">
      <c r="AA1107" s="110" t="str">
        <f>$A$32</f>
        <v>North Macedonia</v>
      </c>
      <c r="AB1107" s="114" t="str">
        <f t="shared" si="384"/>
        <v>Car</v>
      </c>
      <c r="AC1107" s="110" t="str">
        <f t="shared" si="385"/>
        <v>Car - Electric</v>
      </c>
      <c r="AD1107" s="114" t="str">
        <f t="shared" si="386"/>
        <v>North MacedoniaCar - Electric</v>
      </c>
      <c r="AE1107" s="114">
        <v>2024</v>
      </c>
      <c r="AF1107" s="114">
        <v>5.7939999999999998E-2</v>
      </c>
      <c r="AG1107" s="114" t="s">
        <v>331</v>
      </c>
      <c r="AH1107" s="114" t="s">
        <v>237</v>
      </c>
      <c r="AI1107" s="110"/>
    </row>
    <row r="1108" spans="27:35">
      <c r="AA1108" s="110" t="str">
        <f>$A$33</f>
        <v>Norway</v>
      </c>
      <c r="AB1108" s="114" t="str">
        <f t="shared" si="384"/>
        <v>Car</v>
      </c>
      <c r="AC1108" s="110" t="str">
        <f t="shared" si="385"/>
        <v>Car - Electric</v>
      </c>
      <c r="AD1108" s="114" t="str">
        <f t="shared" si="386"/>
        <v>NorwayCar - Electric</v>
      </c>
      <c r="AE1108" s="114">
        <v>2024</v>
      </c>
      <c r="AF1108" s="114">
        <v>5.7939999999999998E-2</v>
      </c>
      <c r="AG1108" s="114" t="s">
        <v>331</v>
      </c>
      <c r="AH1108" s="114" t="s">
        <v>237</v>
      </c>
      <c r="AI1108" s="110"/>
    </row>
    <row r="1109" spans="27:35">
      <c r="AA1109" s="110" t="str">
        <f>$A$34</f>
        <v>Poland</v>
      </c>
      <c r="AB1109" s="114" t="str">
        <f t="shared" si="384"/>
        <v>Car</v>
      </c>
      <c r="AC1109" s="110" t="str">
        <f t="shared" si="385"/>
        <v>Car - Electric</v>
      </c>
      <c r="AD1109" s="114" t="str">
        <f t="shared" si="386"/>
        <v>PolandCar - Electric</v>
      </c>
      <c r="AE1109" s="114">
        <v>2024</v>
      </c>
      <c r="AF1109" s="114">
        <v>5.7939999999999998E-2</v>
      </c>
      <c r="AG1109" s="114" t="s">
        <v>331</v>
      </c>
      <c r="AH1109" s="114" t="s">
        <v>237</v>
      </c>
      <c r="AI1109" s="110"/>
    </row>
    <row r="1110" spans="27:35">
      <c r="AA1110" s="110" t="str">
        <f>$A$35</f>
        <v>Portugal</v>
      </c>
      <c r="AB1110" s="114" t="str">
        <f t="shared" si="384"/>
        <v>Car</v>
      </c>
      <c r="AC1110" s="110" t="str">
        <f t="shared" si="385"/>
        <v>Car - Electric</v>
      </c>
      <c r="AD1110" s="114" t="str">
        <f t="shared" si="386"/>
        <v>PortugalCar - Electric</v>
      </c>
      <c r="AE1110" s="114">
        <v>2024</v>
      </c>
      <c r="AF1110" s="114">
        <v>5.7939999999999998E-2</v>
      </c>
      <c r="AG1110" s="114" t="s">
        <v>331</v>
      </c>
      <c r="AH1110" s="114" t="s">
        <v>237</v>
      </c>
      <c r="AI1110" s="110"/>
    </row>
    <row r="1111" spans="27:35">
      <c r="AA1111" s="110" t="str">
        <f>$A$36</f>
        <v>Romania</v>
      </c>
      <c r="AB1111" s="114" t="str">
        <f t="shared" si="384"/>
        <v>Car</v>
      </c>
      <c r="AC1111" s="110" t="str">
        <f t="shared" si="385"/>
        <v>Car - Electric</v>
      </c>
      <c r="AD1111" s="114" t="str">
        <f t="shared" si="386"/>
        <v>RomaniaCar - Electric</v>
      </c>
      <c r="AE1111" s="114">
        <v>2024</v>
      </c>
      <c r="AF1111" s="114">
        <v>5.7939999999999998E-2</v>
      </c>
      <c r="AG1111" s="114" t="s">
        <v>331</v>
      </c>
      <c r="AH1111" s="114" t="s">
        <v>237</v>
      </c>
      <c r="AI1111" s="110"/>
    </row>
    <row r="1112" spans="27:35">
      <c r="AA1112" s="110" t="str">
        <f>$A$37</f>
        <v>San Marino</v>
      </c>
      <c r="AB1112" s="114" t="str">
        <f t="shared" si="384"/>
        <v>Car</v>
      </c>
      <c r="AC1112" s="110" t="str">
        <f t="shared" si="385"/>
        <v>Car - Electric</v>
      </c>
      <c r="AD1112" s="114" t="str">
        <f t="shared" si="386"/>
        <v>San MarinoCar - Electric</v>
      </c>
      <c r="AE1112" s="114">
        <v>2024</v>
      </c>
      <c r="AF1112" s="114">
        <v>5.7939999999999998E-2</v>
      </c>
      <c r="AG1112" s="114" t="s">
        <v>331</v>
      </c>
      <c r="AH1112" s="114" t="s">
        <v>237</v>
      </c>
      <c r="AI1112" s="110"/>
    </row>
    <row r="1113" spans="27:35">
      <c r="AA1113" s="110" t="str">
        <f>$A$38</f>
        <v>Serbia</v>
      </c>
      <c r="AB1113" s="114" t="str">
        <f t="shared" si="384"/>
        <v>Car</v>
      </c>
      <c r="AC1113" s="110" t="str">
        <f t="shared" si="385"/>
        <v>Car - Electric</v>
      </c>
      <c r="AD1113" s="114" t="str">
        <f t="shared" si="386"/>
        <v>SerbiaCar - Electric</v>
      </c>
      <c r="AE1113" s="114">
        <v>2024</v>
      </c>
      <c r="AF1113" s="114">
        <v>5.7939999999999998E-2</v>
      </c>
      <c r="AG1113" s="114" t="s">
        <v>331</v>
      </c>
      <c r="AH1113" s="114" t="s">
        <v>237</v>
      </c>
      <c r="AI1113" s="110"/>
    </row>
    <row r="1114" spans="27:35">
      <c r="AA1114" s="110" t="str">
        <f>$A$39</f>
        <v>Slovakia</v>
      </c>
      <c r="AB1114" s="114" t="str">
        <f t="shared" si="384"/>
        <v>Car</v>
      </c>
      <c r="AC1114" s="110" t="str">
        <f t="shared" si="385"/>
        <v>Car - Electric</v>
      </c>
      <c r="AD1114" s="114" t="str">
        <f t="shared" si="386"/>
        <v>SlovakiaCar - Electric</v>
      </c>
      <c r="AE1114" s="114">
        <v>2024</v>
      </c>
      <c r="AF1114" s="114">
        <v>5.7939999999999998E-2</v>
      </c>
      <c r="AG1114" s="114" t="s">
        <v>331</v>
      </c>
      <c r="AH1114" s="114" t="s">
        <v>237</v>
      </c>
      <c r="AI1114" s="110"/>
    </row>
    <row r="1115" spans="27:35">
      <c r="AA1115" s="110" t="str">
        <f>$A$40</f>
        <v>Slovenia</v>
      </c>
      <c r="AB1115" s="114" t="str">
        <f t="shared" si="384"/>
        <v>Car</v>
      </c>
      <c r="AC1115" s="110" t="str">
        <f t="shared" si="385"/>
        <v>Car - Electric</v>
      </c>
      <c r="AD1115" s="114" t="str">
        <f t="shared" si="386"/>
        <v>SloveniaCar - Electric</v>
      </c>
      <c r="AE1115" s="114">
        <v>2024</v>
      </c>
      <c r="AF1115" s="114">
        <v>5.7939999999999998E-2</v>
      </c>
      <c r="AG1115" s="114" t="s">
        <v>331</v>
      </c>
      <c r="AH1115" s="114" t="s">
        <v>237</v>
      </c>
      <c r="AI1115" s="110"/>
    </row>
    <row r="1116" spans="27:35">
      <c r="AA1116" s="110" t="str">
        <f>$A$41</f>
        <v>Spain</v>
      </c>
      <c r="AB1116" s="114" t="str">
        <f t="shared" si="384"/>
        <v>Car</v>
      </c>
      <c r="AC1116" s="110" t="str">
        <f t="shared" si="385"/>
        <v>Car - Electric</v>
      </c>
      <c r="AD1116" s="114" t="str">
        <f t="shared" si="386"/>
        <v>SpainCar - Electric</v>
      </c>
      <c r="AE1116" s="114">
        <v>2024</v>
      </c>
      <c r="AF1116" s="114">
        <v>5.7939999999999998E-2</v>
      </c>
      <c r="AG1116" s="114" t="s">
        <v>331</v>
      </c>
      <c r="AH1116" s="114" t="s">
        <v>237</v>
      </c>
      <c r="AI1116" s="110"/>
    </row>
    <row r="1117" spans="27:35">
      <c r="AA1117" s="110" t="str">
        <f>$A$42</f>
        <v>Sweden</v>
      </c>
      <c r="AB1117" s="114" t="str">
        <f t="shared" si="384"/>
        <v>Car</v>
      </c>
      <c r="AC1117" s="110" t="str">
        <f t="shared" si="385"/>
        <v>Car - Electric</v>
      </c>
      <c r="AD1117" s="114" t="str">
        <f t="shared" si="386"/>
        <v>SwedenCar - Electric</v>
      </c>
      <c r="AE1117" s="114">
        <v>2024</v>
      </c>
      <c r="AF1117" s="114">
        <v>5.7939999999999998E-2</v>
      </c>
      <c r="AG1117" s="114" t="s">
        <v>331</v>
      </c>
      <c r="AH1117" s="114" t="s">
        <v>237</v>
      </c>
      <c r="AI1117" s="110"/>
    </row>
    <row r="1118" spans="27:35">
      <c r="AA1118" s="110" t="str">
        <f>$A$43</f>
        <v>Switzerland</v>
      </c>
      <c r="AB1118" s="114" t="str">
        <f t="shared" si="384"/>
        <v>Car</v>
      </c>
      <c r="AC1118" s="110" t="str">
        <f t="shared" si="385"/>
        <v>Car - Electric</v>
      </c>
      <c r="AD1118" s="114" t="str">
        <f t="shared" si="386"/>
        <v>SwitzerlandCar - Electric</v>
      </c>
      <c r="AE1118" s="114">
        <v>2024</v>
      </c>
      <c r="AF1118" s="114">
        <v>5.7939999999999998E-2</v>
      </c>
      <c r="AG1118" s="114" t="s">
        <v>331</v>
      </c>
      <c r="AH1118" s="114" t="s">
        <v>237</v>
      </c>
      <c r="AI1118" s="110"/>
    </row>
    <row r="1119" spans="27:35">
      <c r="AA1119" s="110" t="str">
        <f>$A$44</f>
        <v>Ukraine</v>
      </c>
      <c r="AB1119" s="114" t="str">
        <f t="shared" si="384"/>
        <v>Car</v>
      </c>
      <c r="AC1119" s="110" t="str">
        <f t="shared" si="385"/>
        <v>Car - Electric</v>
      </c>
      <c r="AD1119" s="114" t="str">
        <f t="shared" si="386"/>
        <v>UkraineCar - Electric</v>
      </c>
      <c r="AE1119" s="114">
        <v>2024</v>
      </c>
      <c r="AF1119" s="114">
        <v>5.7939999999999998E-2</v>
      </c>
      <c r="AG1119" s="114" t="s">
        <v>331</v>
      </c>
      <c r="AH1119" s="114" t="s">
        <v>237</v>
      </c>
      <c r="AI1119" s="110"/>
    </row>
  </sheetData>
  <sheetProtection algorithmName="SHA-512" hashValue="BQYB29G2qKhQPpazjSop42gypziS+f2Ly48q2P/scQWGv8vpcmBjKaPiGuau1B9apk9WWuO8MI2krhmg5DJqyw==" saltValue="gPyyPujBgj1MVcjwv2zUTQ==" spinCount="100000" sheet="1" objects="1" scenarios="1"/>
  <hyperlinks>
    <hyperlink ref="AH6" r:id="rId1" xr:uid="{50D487B2-006C-49F1-B04B-CB49AA112061}"/>
  </hyperlinks>
  <pageMargins left="0.7" right="0.7" top="0.75" bottom="0.75" header="0.3" footer="0.3"/>
  <ignoredErrors>
    <ignoredError sqref="X11" formula="1"/>
  </ignoredErrors>
  <tableParts count="9">
    <tablePart r:id="rId2"/>
    <tablePart r:id="rId3"/>
    <tablePart r:id="rId4"/>
    <tablePart r:id="rId5"/>
    <tablePart r:id="rId6"/>
    <tablePart r:id="rId7"/>
    <tablePart r:id="rId8"/>
    <tablePart r:id="rId9"/>
    <tablePart r:id="rId10"/>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98B4DBEA43BC0B4DBC417E112B7D1482" ma:contentTypeVersion="18" ma:contentTypeDescription="Create a new document." ma:contentTypeScope="" ma:versionID="9f22215e3df4e0136c60a196ff40392a">
  <xsd:schema xmlns:xsd="http://www.w3.org/2001/XMLSchema" xmlns:xs="http://www.w3.org/2001/XMLSchema" xmlns:p="http://schemas.microsoft.com/office/2006/metadata/properties" xmlns:ns2="df4101dc-333f-4140-86b9-ee9d3b806fee" xmlns:ns3="7477654a-fa19-4e62-9af2-7ed133103cdb" targetNamespace="http://schemas.microsoft.com/office/2006/metadata/properties" ma:root="true" ma:fieldsID="d46a50e070ad1dc24030c1a7929c7cbc" ns2:_="" ns3:_="">
    <xsd:import namespace="df4101dc-333f-4140-86b9-ee9d3b806fee"/>
    <xsd:import namespace="7477654a-fa19-4e62-9af2-7ed133103cdb"/>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Location" minOccurs="0"/>
                <xsd:element ref="ns2:MediaServiceGenerationTime" minOccurs="0"/>
                <xsd:element ref="ns2:MediaServiceEventHashCode" minOccurs="0"/>
                <xsd:element ref="ns3:SharedWithUsers" minOccurs="0"/>
                <xsd:element ref="ns3:SharedWithDetail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f4101dc-333f-4140-86b9-ee9d3b806fe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Location" ma:index="13" nillable="true" ma:displayNam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5989775f-c742-4ea6-a4aa-d2068945694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477654a-fa19-4e62-9af2-7ed133103cdb"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7f2d74e7-54f1-4491-a8a2-f2c8224bf71b}" ma:internalName="TaxCatchAll" ma:showField="CatchAllData" ma:web="7477654a-fa19-4e62-9af2-7ed133103cd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f4101dc-333f-4140-86b9-ee9d3b806fee">
      <Terms xmlns="http://schemas.microsoft.com/office/infopath/2007/PartnerControls"/>
    </lcf76f155ced4ddcb4097134ff3c332f>
    <TaxCatchAll xmlns="7477654a-fa19-4e62-9af2-7ed133103cdb" xsi:nil="true"/>
  </documentManagement>
</p:properties>
</file>

<file path=customXml/itemProps1.xml><?xml version="1.0" encoding="utf-8"?>
<ds:datastoreItem xmlns:ds="http://schemas.openxmlformats.org/officeDocument/2006/customXml" ds:itemID="{85457234-49FE-44B8-8C54-DFCBA0CA3880}">
  <ds:schemaRefs>
    <ds:schemaRef ds:uri="http://schemas.microsoft.com/sharepoint/v3/contenttype/forms"/>
  </ds:schemaRefs>
</ds:datastoreItem>
</file>

<file path=customXml/itemProps2.xml><?xml version="1.0" encoding="utf-8"?>
<ds:datastoreItem xmlns:ds="http://schemas.openxmlformats.org/officeDocument/2006/customXml" ds:itemID="{13DA50D5-E5E3-487E-ACE6-CFFE206D687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f4101dc-333f-4140-86b9-ee9d3b806fee"/>
    <ds:schemaRef ds:uri="7477654a-fa19-4e62-9af2-7ed133103cd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7AA6AD7-944E-43C6-90CD-328C6E42B271}">
  <ds:schemaRefs>
    <ds:schemaRef ds:uri="http://schemas.openxmlformats.org/package/2006/metadata/core-properties"/>
    <ds:schemaRef ds:uri="http://schemas.microsoft.com/office/2006/documentManagement/types"/>
    <ds:schemaRef ds:uri="http://www.w3.org/XML/1998/namespace"/>
    <ds:schemaRef ds:uri="http://schemas.microsoft.com/office/infopath/2007/PartnerControls"/>
    <ds:schemaRef ds:uri="df4101dc-333f-4140-86b9-ee9d3b806fee"/>
    <ds:schemaRef ds:uri="http://schemas.microsoft.com/office/2006/metadata/properties"/>
    <ds:schemaRef ds:uri="http://purl.org/dc/elements/1.1/"/>
    <ds:schemaRef ds:uri="http://purl.org/dc/dcmitype/"/>
    <ds:schemaRef ds:uri="7477654a-fa19-4e62-9af2-7ed133103cdb"/>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26</vt:i4>
      </vt:variant>
    </vt:vector>
  </HeadingPairs>
  <TitlesOfParts>
    <vt:vector size="31" baseType="lpstr">
      <vt:lpstr>Materials</vt:lpstr>
      <vt:lpstr>Travel</vt:lpstr>
      <vt:lpstr>NOTES</vt:lpstr>
      <vt:lpstr>Score</vt:lpstr>
      <vt:lpstr>Emission factors and lists</vt:lpstr>
      <vt:lpstr>_kostumier</vt:lpstr>
      <vt:lpstr>_producent</vt:lpstr>
      <vt:lpstr>_produktionsleder</vt:lpstr>
      <vt:lpstr>_sæson</vt:lpstr>
      <vt:lpstr>_scenemester</vt:lpstr>
      <vt:lpstr>Bike</vt:lpstr>
      <vt:lpstr>Bus</vt:lpstr>
      <vt:lpstr>Car</vt:lpstr>
      <vt:lpstr>Costumedesigner</vt:lpstr>
      <vt:lpstr>Designer</vt:lpstr>
      <vt:lpstr>Director</vt:lpstr>
      <vt:lpstr>Ferry</vt:lpstr>
      <vt:lpstr>KUNSTART</vt:lpstr>
      <vt:lpstr>Lighting_lead</vt:lpstr>
      <vt:lpstr>Plane</vt:lpstr>
      <vt:lpstr>Producent</vt:lpstr>
      <vt:lpstr>producer</vt:lpstr>
      <vt:lpstr>Produktionsleder</vt:lpstr>
      <vt:lpstr>sæson</vt:lpstr>
      <vt:lpstr>Scenemester</vt:lpstr>
      <vt:lpstr>Sound_lead</vt:lpstr>
      <vt:lpstr>Taxi</vt:lpstr>
      <vt:lpstr>Technical_lead</vt:lpstr>
      <vt:lpstr>Train</vt:lpstr>
      <vt:lpstr>Van</vt:lpstr>
      <vt:lpstr>Workshoplead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Mikkel Rubæk</dc:creator>
  <cp:lastModifiedBy>Laura Sedgwick</cp:lastModifiedBy>
  <cp:lastPrinted>2024-05-20T11:54:03Z</cp:lastPrinted>
  <dcterms:created xsi:type="dcterms:W3CDTF">2022-03-29T11:51:05Z</dcterms:created>
  <dcterms:modified xsi:type="dcterms:W3CDTF">2025-09-11T13:52:16Z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0x01010098B4DBEA43BC0B4DBC417E112B7D1482</vt:lpwstr>
  </property>
  <property fmtid="{D5CDD505-2E9C-101B-9397-08002B2CF9AE}" pid="3" name="MediaServiceImageTags">
    <vt:lpwstr/>
  </property>
</Properties>
</file>